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spraw jedn" sheetId="1" r:id="rId1"/>
    <sheet name="doch spr rb27" sheetId="2" r:id="rId2"/>
  </sheets>
  <definedNames>
    <definedName name="_xlnm.Print_Area" localSheetId="1">'doch spr rb27'!$A$1:$Z$148</definedName>
    <definedName name="_xlnm.Print_Area" localSheetId="0">'spraw jedn'!$B$2:$P$131</definedName>
    <definedName name="_xlnm.Print_Titles" localSheetId="1">'doch spr rb27'!$5:$6</definedName>
    <definedName name="_xlnm.Print_Titles" localSheetId="0">'spraw jedn'!$5:$6</definedName>
  </definedNames>
  <calcPr fullCalcOnLoad="1"/>
</workbook>
</file>

<file path=xl/sharedStrings.xml><?xml version="1.0" encoding="utf-8"?>
<sst xmlns="http://schemas.openxmlformats.org/spreadsheetml/2006/main" count="474" uniqueCount="178">
  <si>
    <t>Załącznik nr 1</t>
  </si>
  <si>
    <t>Dział</t>
  </si>
  <si>
    <t xml:space="preserve">Rozdział </t>
  </si>
  <si>
    <t>§</t>
  </si>
  <si>
    <t>Wyszczególnienie</t>
  </si>
  <si>
    <t>Wykonanie 2006</t>
  </si>
  <si>
    <t>Wykonanie planu na dzień 30.06.2007 r.</t>
  </si>
  <si>
    <t>Wykonanie na 30.09.2007</t>
  </si>
  <si>
    <t>Dynamika 3/2</t>
  </si>
  <si>
    <t>Wskaźnik 9/6</t>
  </si>
  <si>
    <t>Nadlplanowe wykonanie planu na 2007</t>
  </si>
  <si>
    <t>Niewykonanie planu na 2007</t>
  </si>
  <si>
    <t>Przewidywane wykonanie planu na 2007 rok</t>
  </si>
  <si>
    <t>010</t>
  </si>
  <si>
    <t>Rolnictwo i leśnictwo</t>
  </si>
  <si>
    <t>01010</t>
  </si>
  <si>
    <t>Infrastruktura wodociągowa i sanitacyjna wsi</t>
  </si>
  <si>
    <t>0690</t>
  </si>
  <si>
    <t>Wpływy z różnych opłat</t>
  </si>
  <si>
    <t>01028</t>
  </si>
  <si>
    <t>Fundusz Ochrony Gruntów Rolnych</t>
  </si>
  <si>
    <t>Dotacje otrzymane z funduszy celowych na finansowanie lub dofinansowanie kosztów realizacji inwestycji i zakupów inwestycyjnych jednostek sektora finansów publicznych</t>
  </si>
  <si>
    <t>01095</t>
  </si>
  <si>
    <t>Pozostała działalność</t>
  </si>
  <si>
    <t>0750</t>
  </si>
  <si>
    <t>Dochody z najmu i dzierżawy składników majatkowych Skarbu Państwa, jednostek samorządu terytorialnego lub innych jednostek zaliczanych do sektora finansów publicznych oraz umów o podobnym charakterze</t>
  </si>
  <si>
    <t>0870</t>
  </si>
  <si>
    <t>Wpływy ze sprzedaży składników mjątkowych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</si>
  <si>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</si>
  <si>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</si>
  <si>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Gospodarka mieszkaniowa 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</si>
  <si>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</si>
  <si>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</si>
  <si>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</si>
  <si>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</si>
  <si>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własności.</t>
  </si>
  <si>
    <t>Wpływy ze sprzedaży składników majątkowych</t>
  </si>
  <si>
    <t>0910</t>
  </si>
  <si>
    <t>Odsetki od nieterminowych wpłat z tytułu podatków i opłat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</si>
  <si>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</si>
  <si>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</si>
  <si>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</si>
  <si>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</si>
  <si>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</si>
  <si>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0920</t>
  </si>
  <si>
    <t>Pozostałe odsetki</t>
  </si>
  <si>
    <t>0970</t>
  </si>
  <si>
    <t>Wpływy z różnych dochodów</t>
  </si>
  <si>
    <t>Urzędy naczelnych organów władzy państwowej, kontroli i ochrony prawa oraz sądownictwa</t>
  </si>
  <si>
    <t>Urzędy naczelnych organów władzy państwowej, kontroli i ochrony prawa.</t>
  </si>
  <si>
    <t>Wybory do Sejmu i Senatu</t>
  </si>
  <si>
    <t>Wybory do rad gmin, rad powiatów i sejmików województw, wybory wójtów, burmistrzów i prezydentów miast oraz referenda gminnne, powiatowe i wojewódzkie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</si>
  <si>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</si>
  <si>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</si>
  <si>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</si>
  <si>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0350</t>
  </si>
  <si>
    <t>Podatek od działalności gospodarczej, opłacany w formie karty podatkowej.</t>
  </si>
  <si>
    <t>Wpływy z podatku rolnego, podatku leśnego, podatku od czynności cywilnoprawnych, podatów i opłat loklanych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</si>
  <si>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</si>
  <si>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</si>
  <si>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</si>
  <si>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</si>
  <si>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</si>
  <si>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</si>
  <si>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</si>
  <si>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</si>
  <si>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</si>
  <si>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</si>
  <si>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</si>
  <si>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</si>
  <si>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spadku i darowizn,podatku od czynności cywilnoprawnych oraz podatów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</si>
  <si>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</si>
  <si>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</si>
  <si>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</si>
  <si>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</si>
  <si>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</si>
  <si>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</si>
  <si>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Wpływy z innych opłat stanowiących dochody jednostek samorządu terytorialnego na podstawie ustaw.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</si>
  <si>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</si>
  <si>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</si>
  <si>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</si>
  <si>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</si>
  <si>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</si>
  <si>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</si>
  <si>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</si>
  <si>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</si>
  <si>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</si>
  <si>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</si>
  <si>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</si>
  <si>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</si>
  <si>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soób prawnych</t>
  </si>
  <si>
    <t>Pobór podatków, opłat i niepodatkowych należności budżetowych</t>
  </si>
  <si>
    <t xml:space="preserve">Różne rozliczenia 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</si>
  <si>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</si>
  <si>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</si>
  <si>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</si>
  <si>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</si>
  <si>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</si>
  <si>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</si>
  <si>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</si>
  <si>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</si>
  <si>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(związków gmin)</t>
  </si>
  <si>
    <t>2710</t>
  </si>
  <si>
    <t>Wpływy z tytułu pomocy finansowej udzielanej między jednostkami samorządu terytorialnego na dofinansowanie własnych zadań bieżących</t>
  </si>
  <si>
    <t>Przedszkola</t>
  </si>
  <si>
    <t>Pomoc społeczna</t>
  </si>
  <si>
    <t>Świadczenia rodzinne, zaliczka alimentacyjna oraz składki na ubezpieczenia emerytalne i rentowe z ubezpieczenia społecznego.</t>
  </si>
  <si>
    <t>2910</t>
  </si>
  <si>
    <t>Wpływy ze zwrotów dotacji wykorzystanych niezgodnie z przeznaczeniem lub pobranych w nadmiernej wysokości</t>
  </si>
  <si>
    <t>Składki na ubezpieczenie zdrowotne opłacane za osoby pobierające niektóre swiadczenia z pomocy społezcnej oraz niektóre świadczenia rodzinne.</t>
  </si>
  <si>
    <t>Zasiłki i pomoc w naturze oraz składki na ubezpieczenia emerytalne i rentowe.</t>
  </si>
  <si>
    <t>Ośrodki pomocy społecznej</t>
  </si>
  <si>
    <t>Dotacje celowe otrzyamne z budżetu państwa na realizację własnych zadań bieżących gmin (związków gmin)</t>
  </si>
  <si>
    <t>Usługi opiekuńcze i specjalistyczne usługi opiekuńcze</t>
  </si>
  <si>
    <t>Usuwanie skutków klęsk żywiołowych</t>
  </si>
  <si>
    <t>Pozostałe zadania w zakresie polityki społecznej</t>
  </si>
  <si>
    <t>PFRON</t>
  </si>
  <si>
    <t>2440</t>
  </si>
  <si>
    <t>Dotacje otrzymane z funduszy celowych na realizację zadań bieżących jednostek sektora finansów publicznych</t>
  </si>
  <si>
    <t>6260</t>
  </si>
  <si>
    <t>Edukacyjna opieka wychowawcza</t>
  </si>
  <si>
    <t>Pomoc materialna dla uczniów</t>
  </si>
  <si>
    <t>Oświetlenie ulic, placów i dróg</t>
  </si>
  <si>
    <t>Kultura i ochrona dziedzictwa narodowego</t>
  </si>
  <si>
    <t>Biblioteki</t>
  </si>
  <si>
    <t>2320</t>
  </si>
  <si>
    <t>Dotacje celowe otrzymane z powiatu na zadania bieżące realizowane na podstwie porozumień (umów) między jednostakmi samorządu terytorialnego</t>
  </si>
  <si>
    <t>Kultura fizyczna i sport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</si>
  <si>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</si>
  <si>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</si>
  <si>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</si>
  <si>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OGÓŁEM DOCHODY</t>
  </si>
  <si>
    <t>Informacja z realizacji planu dochodów za 2007 roku</t>
  </si>
  <si>
    <t>Plan roczny na 31.12.2007</t>
  </si>
  <si>
    <t>Wykonanie planu na dzień 31.12.2007 r.</t>
  </si>
  <si>
    <t>Dynamika 6/5</t>
  </si>
  <si>
    <t>6323</t>
  </si>
  <si>
    <t xml:space="preserve">Dotacje celowe otrzymane z budżetu państwa na inwestycje i zakupy inwestycyjne realizowane przez
gminę na podstawie porozumień z organami administracji rządowej
</t>
  </si>
  <si>
    <t>Transport i łączność</t>
  </si>
  <si>
    <t>Drogi publiczne wojewódzkie</t>
  </si>
  <si>
    <t>Drogi publiczne gminne</t>
  </si>
  <si>
    <t xml:space="preserve">Dotacje otrzymane z funduszy celowych na finansowanie lub dofinansowanie kosztów realizacji
inwestycji i zakupów inwestycyjnych jednostek sektora finansów publicznych
</t>
  </si>
  <si>
    <t>PPnr 2</t>
  </si>
  <si>
    <t>PPnr 1</t>
  </si>
  <si>
    <t>Wożniak</t>
  </si>
  <si>
    <t>Olędzka</t>
  </si>
  <si>
    <t>Ochotnicze Straże Pożarne</t>
  </si>
  <si>
    <t>Wpływy z podatku dochodowegood osób fizycznych</t>
  </si>
  <si>
    <t xml:space="preserve">Dochody jednostek samorządu terytorialnego związane z realizacją zadań z zakresu administracji
rządowej oraz innych zadań zleconych ustawami
</t>
  </si>
  <si>
    <t>Plan roczny na 31.12.2008</t>
  </si>
  <si>
    <t>Wykonanie planu na dzień 31.12.2008</t>
  </si>
  <si>
    <t>0770</t>
  </si>
  <si>
    <t>2020</t>
  </si>
  <si>
    <t>6310</t>
  </si>
  <si>
    <t>2009</t>
  </si>
  <si>
    <t>6208</t>
  </si>
  <si>
    <t>6209</t>
  </si>
  <si>
    <t>0830</t>
  </si>
  <si>
    <t>2700</t>
  </si>
  <si>
    <t xml:space="preserve">Wpłaty z tytułu odpłatnego nabycia prawa własności oraz prawa użytkowania wieczystego
nieruchomości
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</si>
  <si>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</si>
  <si>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</si>
  <si>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</si>
  <si>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Promocja jednostek samorządu terytorialnego</t>
  </si>
  <si>
    <t>Wpływy z tytułu pomocy finansowej udzielanej między jednostkami samorządu terytorialnego nadofinansowanie własnych zadań bieżących</t>
  </si>
  <si>
    <t>Różne rozliczenia finansowe</t>
  </si>
  <si>
    <t>Oddziały przedszkolne w szkołach podstawowych</t>
  </si>
  <si>
    <t>Gimnazja</t>
  </si>
  <si>
    <t>Dotacje celowe otrzymane z budżetu państwa na inwestycje i zakupy inwestycyjne z zakresu
administracji rządowej oraz innych zadań zleconych gminom ustawami</t>
  </si>
  <si>
    <t>Dotacje rozwojowe oraz środki na finansowanie Wspólnej Polityki Rolnej</t>
  </si>
  <si>
    <t>Dotacje rozwojowe</t>
  </si>
  <si>
    <t>Wpływy z usług</t>
  </si>
  <si>
    <t>Środki na dofinansowanie własnych zadań bieżących gmin (związków gmin), powiatów (związków powiatów), samorządów województw, pozyskane z innych źródeł</t>
  </si>
  <si>
    <t>Wpływy i wydatki związane z gromadzeniem środków z opłat i kar za korzystanie ze środowiska</t>
  </si>
  <si>
    <t>Sprawozdanie z realizacji  dochodów za 2008 roku z podziałem na dochody bieżące i majątkowe</t>
  </si>
  <si>
    <t>Załącznik nr 4</t>
  </si>
  <si>
    <t>Dochody bieżące</t>
  </si>
  <si>
    <t>Dochody majątkowe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</si>
</sst>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 CE"/>
      <family val="0"/>
    </font>
    <font>
      <sz val="11"/>
      <color indexed="8"/>
      <name val="Czcionka tekstu podstawowego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0"/>
    </font>
    <font>
      <b/>
      <sz val="10"/>
      <name val="Arial CE"/>
      <family val="2"/>
    </font>
    <font>
      <b/>
      <i/>
      <sz val="18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0"/>
      <name val="Arial CE"/>
      <family val="0"/>
    </font>
    <font>
      <sz val="18"/>
      <name val="Arial CE"/>
      <family val="0"/>
    </font>
    <font>
      <i/>
      <sz val="12"/>
      <color indexed="10"/>
      <name val="Arial CE"/>
      <family val="2"/>
    </font>
    <font>
      <sz val="10"/>
      <color indexed="10"/>
      <name val="Arial CE"/>
      <family val="2"/>
    </font>
    <font>
      <sz val="18"/>
      <color indexed="10"/>
      <name val="Arial CE"/>
      <family val="2"/>
    </font>
    <font>
      <sz val="8"/>
      <color indexed="8"/>
      <name val="Arial"/>
      <family val="2"/>
    </font>
    <font>
      <b/>
      <sz val="22"/>
      <name val="Arial CE"/>
      <family val="0"/>
    </font>
    <font>
      <sz val="15"/>
      <name val="Arial CE"/>
      <family val="0"/>
    </font>
    <font>
      <b/>
      <i/>
      <sz val="15"/>
      <name val="Arial CE"/>
      <family val="0"/>
    </font>
    <font>
      <i/>
      <sz val="12"/>
      <color indexed="8"/>
      <name val="Arial CE"/>
      <family val="0"/>
    </font>
    <font>
      <i/>
      <sz val="15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2"/>
      <name val="Arial CE"/>
      <family val="0"/>
    </font>
    <font>
      <b/>
      <i/>
      <sz val="22"/>
      <name val="Arial CE"/>
      <family val="0"/>
    </font>
    <font>
      <i/>
      <sz val="12"/>
      <name val="Arial"/>
      <family val="2"/>
    </font>
    <font>
      <b/>
      <sz val="14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27" borderId="1" applyNumberFormat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9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10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/>
    </xf>
    <xf numFmtId="10" fontId="8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10" fontId="4" fillId="0" borderId="20" xfId="0" applyNumberFormat="1" applyFont="1" applyFill="1" applyBorder="1" applyAlignment="1">
      <alignment/>
    </xf>
    <xf numFmtId="10" fontId="4" fillId="0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10" fontId="4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0" fontId="11" fillId="0" borderId="1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10" fontId="16" fillId="0" borderId="0" xfId="0" applyNumberFormat="1" applyFont="1" applyBorder="1" applyAlignment="1">
      <alignment/>
    </xf>
    <xf numFmtId="10" fontId="17" fillId="0" borderId="10" xfId="0" applyNumberFormat="1" applyFont="1" applyFill="1" applyBorder="1" applyAlignment="1">
      <alignment horizontal="center" vertical="center" wrapText="1"/>
    </xf>
    <xf numFmtId="10" fontId="17" fillId="0" borderId="33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/>
    </xf>
    <xf numFmtId="10" fontId="8" fillId="0" borderId="12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2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10" fontId="21" fillId="0" borderId="0" xfId="0" applyNumberFormat="1" applyFont="1" applyBorder="1" applyAlignment="1">
      <alignment/>
    </xf>
    <xf numFmtId="10" fontId="17" fillId="0" borderId="10" xfId="0" applyNumberFormat="1" applyFont="1" applyFill="1" applyBorder="1" applyAlignment="1">
      <alignment/>
    </xf>
    <xf numFmtId="10" fontId="1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0" fontId="17" fillId="0" borderId="2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1"/>
  <sheetViews>
    <sheetView zoomScale="85" zoomScaleNormal="85" zoomScaleSheetLayoutView="55" zoomScalePageLayoutView="0" workbookViewId="0" topLeftCell="A1">
      <selection activeCell="E13" sqref="E13"/>
    </sheetView>
  </sheetViews>
  <sheetFormatPr defaultColWidth="9.00390625" defaultRowHeight="12.75"/>
  <cols>
    <col min="1" max="1" width="3.375" style="3" customWidth="1"/>
    <col min="2" max="2" width="7.875" style="1" customWidth="1"/>
    <col min="3" max="3" width="12.00390625" style="1" customWidth="1"/>
    <col min="4" max="4" width="7.75390625" style="4" customWidth="1"/>
    <col min="5" max="5" width="46.75390625" style="109" customWidth="1"/>
    <col min="6" max="6" width="0.2421875" style="2" customWidth="1"/>
    <col min="7" max="7" width="17.375" style="2" customWidth="1"/>
    <col min="8" max="8" width="18.625" style="2" hidden="1" customWidth="1"/>
    <col min="9" max="9" width="22.125" style="2" hidden="1" customWidth="1"/>
    <col min="10" max="11" width="15.375" style="2" hidden="1" customWidth="1"/>
    <col min="12" max="12" width="18.875" style="2" hidden="1" customWidth="1"/>
    <col min="13" max="13" width="20.25390625" style="2" hidden="1" customWidth="1"/>
    <col min="14" max="14" width="19.25390625" style="2" hidden="1" customWidth="1"/>
    <col min="15" max="15" width="17.00390625" style="2" customWidth="1"/>
    <col min="16" max="16" width="20.00390625" style="123" bestFit="1" customWidth="1"/>
    <col min="17" max="20" width="10.25390625" style="3" bestFit="1" customWidth="1"/>
    <col min="21" max="16384" width="9.125" style="3" customWidth="1"/>
  </cols>
  <sheetData>
    <row r="2" spans="2:15" ht="30.75" customHeight="1">
      <c r="B2" s="106" t="s">
        <v>132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8:16" ht="19.5">
      <c r="H3" s="5"/>
      <c r="I3" s="5"/>
      <c r="P3" s="123" t="s">
        <v>0</v>
      </c>
    </row>
    <row r="4" spans="8:9" ht="19.5">
      <c r="H4" s="5"/>
      <c r="I4" s="5"/>
    </row>
    <row r="5" spans="2:16" ht="108.75" customHeight="1">
      <c r="B5" s="6" t="s">
        <v>1</v>
      </c>
      <c r="C5" s="7" t="s">
        <v>2</v>
      </c>
      <c r="D5" s="8" t="s">
        <v>3</v>
      </c>
      <c r="E5" s="6" t="s">
        <v>4</v>
      </c>
      <c r="F5" s="9" t="s">
        <v>5</v>
      </c>
      <c r="G5" s="9" t="s">
        <v>133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10" t="s">
        <v>12</v>
      </c>
      <c r="O5" s="107" t="s">
        <v>134</v>
      </c>
      <c r="P5" s="124" t="s">
        <v>135</v>
      </c>
    </row>
    <row r="6" spans="2:16" s="19" customFormat="1" ht="13.5" thickBot="1">
      <c r="B6" s="11">
        <v>1</v>
      </c>
      <c r="C6" s="12">
        <v>2</v>
      </c>
      <c r="D6" s="13">
        <v>3</v>
      </c>
      <c r="E6" s="12">
        <v>4</v>
      </c>
      <c r="F6" s="12">
        <v>5</v>
      </c>
      <c r="G6" s="12">
        <v>5</v>
      </c>
      <c r="H6" s="12">
        <v>8</v>
      </c>
      <c r="I6" s="12">
        <v>6</v>
      </c>
      <c r="J6" s="12">
        <v>10</v>
      </c>
      <c r="K6" s="14">
        <v>10</v>
      </c>
      <c r="L6" s="15">
        <v>11</v>
      </c>
      <c r="M6" s="16">
        <v>12</v>
      </c>
      <c r="N6" s="17">
        <v>6</v>
      </c>
      <c r="O6" s="18">
        <v>6</v>
      </c>
      <c r="P6" s="126">
        <v>7</v>
      </c>
    </row>
    <row r="7" spans="2:16" s="26" customFormat="1" ht="24" thickBot="1">
      <c r="B7" s="20" t="s">
        <v>13</v>
      </c>
      <c r="C7" s="21"/>
      <c r="D7" s="22"/>
      <c r="E7" s="110" t="s">
        <v>14</v>
      </c>
      <c r="F7" s="23">
        <f aca="true" t="shared" si="0" ref="F7:O7">SUM(F8,F10,F12)</f>
        <v>31284</v>
      </c>
      <c r="G7" s="23">
        <f t="shared" si="0"/>
        <v>360000</v>
      </c>
      <c r="H7" s="23">
        <f t="shared" si="0"/>
        <v>0</v>
      </c>
      <c r="I7" s="23">
        <f t="shared" si="0"/>
        <v>0</v>
      </c>
      <c r="J7" s="23" t="e">
        <f t="shared" si="0"/>
        <v>#DIV/0!</v>
      </c>
      <c r="K7" s="23" t="e">
        <f t="shared" si="0"/>
        <v>#REF!</v>
      </c>
      <c r="L7" s="23" t="e">
        <f t="shared" si="0"/>
        <v>#REF!</v>
      </c>
      <c r="M7" s="23" t="e">
        <f t="shared" si="0"/>
        <v>#REF!</v>
      </c>
      <c r="N7" s="24">
        <f t="shared" si="0"/>
        <v>70000</v>
      </c>
      <c r="O7" s="23">
        <f t="shared" si="0"/>
        <v>420637.24</v>
      </c>
      <c r="P7" s="125">
        <f>O7/G7</f>
        <v>1.1684367777777778</v>
      </c>
    </row>
    <row r="8" spans="2:16" ht="36" customHeight="1" thickBot="1">
      <c r="B8" s="27"/>
      <c r="C8" s="28" t="s">
        <v>15</v>
      </c>
      <c r="D8" s="29"/>
      <c r="E8" s="111" t="s">
        <v>16</v>
      </c>
      <c r="F8" s="30">
        <f>SUM(F9:F9)</f>
        <v>21032</v>
      </c>
      <c r="G8" s="30">
        <f aca="true" t="shared" si="1" ref="G8:O8">SUM(G9)</f>
        <v>260000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299637.24</v>
      </c>
      <c r="P8" s="125">
        <f aca="true" t="shared" si="2" ref="P8:P77">O8/G8</f>
        <v>1.152450923076923</v>
      </c>
    </row>
    <row r="9" spans="2:16" ht="18.75" customHeight="1" thickBot="1">
      <c r="B9" s="31"/>
      <c r="C9" s="32"/>
      <c r="D9" s="33" t="s">
        <v>17</v>
      </c>
      <c r="E9" s="108" t="s">
        <v>18</v>
      </c>
      <c r="F9" s="34">
        <v>21032</v>
      </c>
      <c r="G9" s="34">
        <v>260000</v>
      </c>
      <c r="H9" s="34"/>
      <c r="I9" s="34"/>
      <c r="J9" s="35"/>
      <c r="K9" s="36"/>
      <c r="L9" s="37"/>
      <c r="M9" s="38"/>
      <c r="N9" s="34"/>
      <c r="O9" s="39">
        <v>299637.24</v>
      </c>
      <c r="P9" s="125">
        <f t="shared" si="2"/>
        <v>1.152450923076923</v>
      </c>
    </row>
    <row r="10" spans="2:16" ht="28.5" customHeight="1" thickBot="1">
      <c r="B10" s="31"/>
      <c r="C10" s="41" t="s">
        <v>19</v>
      </c>
      <c r="D10" s="42"/>
      <c r="E10" s="112" t="s">
        <v>20</v>
      </c>
      <c r="F10" s="43">
        <f aca="true" t="shared" si="3" ref="F10:O10">SUM(F11)</f>
        <v>0</v>
      </c>
      <c r="G10" s="43">
        <f t="shared" si="3"/>
        <v>0</v>
      </c>
      <c r="H10" s="43">
        <f t="shared" si="3"/>
        <v>0</v>
      </c>
      <c r="I10" s="43">
        <f t="shared" si="3"/>
        <v>0</v>
      </c>
      <c r="J10" s="43" t="e">
        <f t="shared" si="3"/>
        <v>#DIV/0!</v>
      </c>
      <c r="K10" s="43" t="e">
        <f t="shared" si="3"/>
        <v>#REF!</v>
      </c>
      <c r="L10" s="43" t="e">
        <f t="shared" si="3"/>
        <v>#REF!</v>
      </c>
      <c r="M10" s="43" t="e">
        <f t="shared" si="3"/>
        <v>#REF!</v>
      </c>
      <c r="N10" s="43">
        <f t="shared" si="3"/>
        <v>70000</v>
      </c>
      <c r="O10" s="43">
        <f t="shared" si="3"/>
        <v>0</v>
      </c>
      <c r="P10" s="125" t="e">
        <f t="shared" si="2"/>
        <v>#DIV/0!</v>
      </c>
    </row>
    <row r="11" spans="2:16" ht="90" customHeight="1" thickBot="1">
      <c r="B11" s="31"/>
      <c r="C11" s="32"/>
      <c r="D11" s="33">
        <v>6260</v>
      </c>
      <c r="E11" s="108" t="s">
        <v>21</v>
      </c>
      <c r="F11" s="34"/>
      <c r="G11" s="34"/>
      <c r="H11" s="34">
        <v>0</v>
      </c>
      <c r="I11" s="34">
        <v>0</v>
      </c>
      <c r="J11" s="35" t="e">
        <f>H11/G11</f>
        <v>#DIV/0!</v>
      </c>
      <c r="K11" s="36" t="e">
        <f>I11/#REF!</f>
        <v>#REF!</v>
      </c>
      <c r="L11" s="37" t="e">
        <f>IF((I11-#REF!)&gt;0,I11-#REF!,0)</f>
        <v>#REF!</v>
      </c>
      <c r="M11" s="38" t="e">
        <f>IF((I11-#REF!)&lt;0,I11-#REF!,0)</f>
        <v>#REF!</v>
      </c>
      <c r="N11" s="34">
        <v>70000</v>
      </c>
      <c r="O11" s="39"/>
      <c r="P11" s="125" t="e">
        <f t="shared" si="2"/>
        <v>#DIV/0!</v>
      </c>
    </row>
    <row r="12" spans="2:16" ht="16.5" customHeight="1" thickBot="1">
      <c r="B12" s="31"/>
      <c r="C12" s="41" t="s">
        <v>22</v>
      </c>
      <c r="D12" s="42"/>
      <c r="E12" s="113" t="s">
        <v>23</v>
      </c>
      <c r="F12" s="43">
        <f>SUM(F14:F15)</f>
        <v>10252</v>
      </c>
      <c r="G12" s="43">
        <f aca="true" t="shared" si="4" ref="G12:O12">SUM(G13:G15)</f>
        <v>100000</v>
      </c>
      <c r="H12" s="43">
        <f t="shared" si="4"/>
        <v>0</v>
      </c>
      <c r="I12" s="43">
        <f t="shared" si="4"/>
        <v>0</v>
      </c>
      <c r="J12" s="43">
        <f t="shared" si="4"/>
        <v>0</v>
      </c>
      <c r="K12" s="43">
        <f t="shared" si="4"/>
        <v>0</v>
      </c>
      <c r="L12" s="43">
        <f t="shared" si="4"/>
        <v>0</v>
      </c>
      <c r="M12" s="43">
        <f t="shared" si="4"/>
        <v>0</v>
      </c>
      <c r="N12" s="43">
        <f t="shared" si="4"/>
        <v>0</v>
      </c>
      <c r="O12" s="43">
        <f t="shared" si="4"/>
        <v>121000</v>
      </c>
      <c r="P12" s="125">
        <f t="shared" si="2"/>
        <v>1.21</v>
      </c>
    </row>
    <row r="13" spans="2:16" ht="104.25" customHeight="1" thickBot="1">
      <c r="B13" s="31"/>
      <c r="C13" s="41"/>
      <c r="D13" s="33" t="s">
        <v>24</v>
      </c>
      <c r="E13" s="108" t="s">
        <v>25</v>
      </c>
      <c r="F13" s="43"/>
      <c r="G13" s="34"/>
      <c r="H13" s="34"/>
      <c r="I13" s="34"/>
      <c r="J13" s="40"/>
      <c r="K13" s="36"/>
      <c r="L13" s="37"/>
      <c r="M13" s="38"/>
      <c r="N13" s="34"/>
      <c r="O13" s="39"/>
      <c r="P13" s="125" t="e">
        <f t="shared" si="2"/>
        <v>#DIV/0!</v>
      </c>
    </row>
    <row r="14" spans="2:16" ht="30.75" customHeight="1" thickBot="1">
      <c r="B14" s="31"/>
      <c r="C14" s="32"/>
      <c r="D14" s="33" t="s">
        <v>26</v>
      </c>
      <c r="E14" s="108" t="s">
        <v>27</v>
      </c>
      <c r="F14" s="34"/>
      <c r="G14" s="34">
        <v>100000</v>
      </c>
      <c r="H14" s="34"/>
      <c r="I14" s="34"/>
      <c r="J14" s="35"/>
      <c r="K14" s="36"/>
      <c r="L14" s="37"/>
      <c r="M14" s="38"/>
      <c r="N14" s="34"/>
      <c r="O14" s="39">
        <v>121000</v>
      </c>
      <c r="P14" s="125">
        <f t="shared" si="2"/>
        <v>1.21</v>
      </c>
    </row>
    <row r="15" spans="2:16" ht="76.5" customHeight="1" thickBot="1">
      <c r="B15" s="44"/>
      <c r="C15" s="45"/>
      <c r="D15" s="46" t="s">
        <v>28</v>
      </c>
      <c r="E15" s="114" t="s">
        <v>29</v>
      </c>
      <c r="F15" s="47">
        <v>10252</v>
      </c>
      <c r="G15" s="47"/>
      <c r="H15" s="47"/>
      <c r="I15" s="47"/>
      <c r="J15" s="48"/>
      <c r="K15" s="49"/>
      <c r="L15" s="50"/>
      <c r="M15" s="51"/>
      <c r="N15" s="47"/>
      <c r="O15" s="39"/>
      <c r="P15" s="125" t="e">
        <f t="shared" si="2"/>
        <v>#DIV/0!</v>
      </c>
    </row>
    <row r="16" spans="2:16" ht="24" thickBot="1">
      <c r="B16" s="53">
        <v>600</v>
      </c>
      <c r="C16" s="54"/>
      <c r="D16" s="22"/>
      <c r="E16" s="115" t="s">
        <v>138</v>
      </c>
      <c r="F16" s="23">
        <f>SUM(F17)</f>
        <v>3408158</v>
      </c>
      <c r="G16" s="23">
        <f>SUM(G17,G19)</f>
        <v>183900</v>
      </c>
      <c r="H16" s="23">
        <f aca="true" t="shared" si="5" ref="H16:O16">SUM(H17,H19)</f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178104.18</v>
      </c>
      <c r="P16" s="125">
        <f t="shared" si="2"/>
        <v>0.968483849918434</v>
      </c>
    </row>
    <row r="17" spans="2:16" ht="18" customHeight="1" thickBot="1">
      <c r="B17" s="55"/>
      <c r="C17" s="56">
        <v>60013</v>
      </c>
      <c r="D17" s="29"/>
      <c r="E17" s="111" t="s">
        <v>139</v>
      </c>
      <c r="F17" s="30">
        <f>SUM(F18:F25)</f>
        <v>3408158</v>
      </c>
      <c r="G17" s="30">
        <f>G18</f>
        <v>106500</v>
      </c>
      <c r="H17" s="30">
        <f aca="true" t="shared" si="6" ref="H17:N17">SUM(H18:H25)</f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6"/>
        <v>0</v>
      </c>
      <c r="N17" s="30">
        <f t="shared" si="6"/>
        <v>0</v>
      </c>
      <c r="O17" s="30">
        <f>O18</f>
        <v>104990.68</v>
      </c>
      <c r="P17" s="125">
        <f t="shared" si="2"/>
        <v>0.9858279812206572</v>
      </c>
    </row>
    <row r="18" spans="2:16" ht="78" customHeight="1" thickBot="1">
      <c r="B18" s="58"/>
      <c r="C18" s="32"/>
      <c r="D18" s="33" t="s">
        <v>136</v>
      </c>
      <c r="E18" s="108" t="s">
        <v>137</v>
      </c>
      <c r="F18" s="34">
        <v>143246</v>
      </c>
      <c r="G18" s="34">
        <v>106500</v>
      </c>
      <c r="H18" s="34"/>
      <c r="I18" s="34"/>
      <c r="J18" s="35"/>
      <c r="K18" s="36"/>
      <c r="L18" s="37"/>
      <c r="M18" s="38"/>
      <c r="N18" s="34"/>
      <c r="O18" s="39">
        <v>104990.68</v>
      </c>
      <c r="P18" s="125">
        <f t="shared" si="2"/>
        <v>0.9858279812206572</v>
      </c>
    </row>
    <row r="19" spans="2:16" ht="20.25" thickBot="1">
      <c r="B19" s="135"/>
      <c r="C19" s="56">
        <v>60016</v>
      </c>
      <c r="D19" s="29"/>
      <c r="E19" s="111" t="s">
        <v>140</v>
      </c>
      <c r="F19" s="30">
        <f>SUM(F20:F27)</f>
        <v>1643406</v>
      </c>
      <c r="G19" s="30">
        <f>SUM(G20:G21)</f>
        <v>77400</v>
      </c>
      <c r="H19" s="30">
        <f aca="true" t="shared" si="7" ref="H19:O19">SUM(H20:H21)</f>
        <v>0</v>
      </c>
      <c r="I19" s="30">
        <f t="shared" si="7"/>
        <v>0</v>
      </c>
      <c r="J19" s="30">
        <f t="shared" si="7"/>
        <v>0</v>
      </c>
      <c r="K19" s="30">
        <f t="shared" si="7"/>
        <v>0</v>
      </c>
      <c r="L19" s="30">
        <f t="shared" si="7"/>
        <v>0</v>
      </c>
      <c r="M19" s="30">
        <f t="shared" si="7"/>
        <v>0</v>
      </c>
      <c r="N19" s="30">
        <f t="shared" si="7"/>
        <v>0</v>
      </c>
      <c r="O19" s="30">
        <f t="shared" si="7"/>
        <v>73113.5</v>
      </c>
      <c r="P19" s="125">
        <f t="shared" si="2"/>
        <v>0.9446188630490956</v>
      </c>
    </row>
    <row r="20" spans="2:16" ht="20.25" thickBot="1">
      <c r="B20" s="135"/>
      <c r="C20" s="32"/>
      <c r="D20" s="33" t="s">
        <v>46</v>
      </c>
      <c r="E20" s="108" t="s">
        <v>47</v>
      </c>
      <c r="F20" s="34">
        <v>143246</v>
      </c>
      <c r="G20" s="34">
        <v>7400</v>
      </c>
      <c r="H20" s="34"/>
      <c r="I20" s="34"/>
      <c r="J20" s="35"/>
      <c r="K20" s="36"/>
      <c r="L20" s="37"/>
      <c r="M20" s="38"/>
      <c r="N20" s="34"/>
      <c r="O20" s="39">
        <v>5491.5</v>
      </c>
      <c r="P20" s="125">
        <f t="shared" si="2"/>
        <v>0.7420945945945946</v>
      </c>
    </row>
    <row r="21" spans="2:16" ht="79.5" customHeight="1" thickBot="1">
      <c r="B21" s="135"/>
      <c r="C21" s="127"/>
      <c r="D21" s="128" t="s">
        <v>119</v>
      </c>
      <c r="E21" s="129" t="s">
        <v>141</v>
      </c>
      <c r="F21" s="130"/>
      <c r="G21" s="130">
        <v>70000</v>
      </c>
      <c r="H21" s="130"/>
      <c r="I21" s="130"/>
      <c r="J21" s="131"/>
      <c r="K21" s="132"/>
      <c r="L21" s="133"/>
      <c r="M21" s="133"/>
      <c r="N21" s="130"/>
      <c r="O21" s="134">
        <v>67622</v>
      </c>
      <c r="P21" s="125">
        <f t="shared" si="2"/>
        <v>0.9660285714285715</v>
      </c>
    </row>
    <row r="22" spans="2:16" s="26" customFormat="1" ht="45.75" customHeight="1" thickBot="1">
      <c r="B22" s="53">
        <v>700</v>
      </c>
      <c r="C22" s="54"/>
      <c r="D22" s="22"/>
      <c r="E22" s="115" t="s">
        <v>30</v>
      </c>
      <c r="F22" s="23">
        <f aca="true" t="shared" si="8" ref="F22:O22">SUM(F23)</f>
        <v>500442</v>
      </c>
      <c r="G22" s="23">
        <f t="shared" si="8"/>
        <v>1007659</v>
      </c>
      <c r="H22" s="23">
        <f t="shared" si="8"/>
        <v>0</v>
      </c>
      <c r="I22" s="23">
        <f t="shared" si="8"/>
        <v>0</v>
      </c>
      <c r="J22" s="23">
        <f t="shared" si="8"/>
        <v>0</v>
      </c>
      <c r="K22" s="23">
        <f t="shared" si="8"/>
        <v>0</v>
      </c>
      <c r="L22" s="23">
        <f t="shared" si="8"/>
        <v>0</v>
      </c>
      <c r="M22" s="23">
        <f t="shared" si="8"/>
        <v>0</v>
      </c>
      <c r="N22" s="23">
        <f t="shared" si="8"/>
        <v>0</v>
      </c>
      <c r="O22" s="23">
        <f t="shared" si="8"/>
        <v>1013336.0599999999</v>
      </c>
      <c r="P22" s="125">
        <f t="shared" si="2"/>
        <v>1.0056339098841969</v>
      </c>
    </row>
    <row r="23" spans="2:16" s="57" customFormat="1" ht="30" customHeight="1" thickBot="1">
      <c r="B23" s="55"/>
      <c r="C23" s="56">
        <v>70005</v>
      </c>
      <c r="D23" s="29"/>
      <c r="E23" s="111" t="s">
        <v>31</v>
      </c>
      <c r="F23" s="30">
        <f aca="true" t="shared" si="9" ref="F23:O23">SUM(F24:F28)</f>
        <v>500442</v>
      </c>
      <c r="G23" s="30">
        <f t="shared" si="9"/>
        <v>1007659</v>
      </c>
      <c r="H23" s="30">
        <f t="shared" si="9"/>
        <v>0</v>
      </c>
      <c r="I23" s="30">
        <f t="shared" si="9"/>
        <v>0</v>
      </c>
      <c r="J23" s="30">
        <f t="shared" si="9"/>
        <v>0</v>
      </c>
      <c r="K23" s="30">
        <f t="shared" si="9"/>
        <v>0</v>
      </c>
      <c r="L23" s="30">
        <f t="shared" si="9"/>
        <v>0</v>
      </c>
      <c r="M23" s="30">
        <f t="shared" si="9"/>
        <v>0</v>
      </c>
      <c r="N23" s="30">
        <f t="shared" si="9"/>
        <v>0</v>
      </c>
      <c r="O23" s="30">
        <f t="shared" si="9"/>
        <v>1013336.0599999999</v>
      </c>
      <c r="P23" s="125">
        <f t="shared" si="2"/>
        <v>1.0056339098841969</v>
      </c>
    </row>
    <row r="24" spans="2:16" ht="32.25" customHeight="1" thickBot="1">
      <c r="B24" s="58"/>
      <c r="C24" s="32"/>
      <c r="D24" s="33" t="s">
        <v>32</v>
      </c>
      <c r="E24" s="108" t="s">
        <v>33</v>
      </c>
      <c r="F24" s="34">
        <v>143246</v>
      </c>
      <c r="G24" s="34">
        <v>48000</v>
      </c>
      <c r="H24" s="34"/>
      <c r="I24" s="34"/>
      <c r="J24" s="35"/>
      <c r="K24" s="36"/>
      <c r="L24" s="37"/>
      <c r="M24" s="38"/>
      <c r="N24" s="34"/>
      <c r="O24" s="39">
        <v>57860.79</v>
      </c>
      <c r="P24" s="125">
        <f t="shared" si="2"/>
        <v>1.205433125</v>
      </c>
    </row>
    <row r="25" spans="2:16" ht="107.25" customHeight="1" thickBot="1">
      <c r="B25" s="58"/>
      <c r="C25" s="32"/>
      <c r="D25" s="33" t="s">
        <v>24</v>
      </c>
      <c r="E25" s="108" t="s">
        <v>25</v>
      </c>
      <c r="F25" s="34">
        <v>334130</v>
      </c>
      <c r="G25" s="34">
        <v>329800</v>
      </c>
      <c r="H25" s="34"/>
      <c r="I25" s="34"/>
      <c r="J25" s="35"/>
      <c r="K25" s="36"/>
      <c r="L25" s="37"/>
      <c r="M25" s="38"/>
      <c r="N25" s="34"/>
      <c r="O25" s="39">
        <v>305481</v>
      </c>
      <c r="P25" s="125">
        <f t="shared" si="2"/>
        <v>0.9262613705275925</v>
      </c>
    </row>
    <row r="26" spans="2:16" ht="55.5" customHeight="1" thickBot="1">
      <c r="B26" s="58"/>
      <c r="C26" s="32"/>
      <c r="D26" s="33" t="s">
        <v>34</v>
      </c>
      <c r="E26" s="108" t="s">
        <v>35</v>
      </c>
      <c r="F26" s="34">
        <v>21900</v>
      </c>
      <c r="G26" s="34">
        <v>24000</v>
      </c>
      <c r="H26" s="34"/>
      <c r="I26" s="34"/>
      <c r="J26" s="35"/>
      <c r="K26" s="36"/>
      <c r="L26" s="37"/>
      <c r="M26" s="38"/>
      <c r="N26" s="34"/>
      <c r="O26" s="39">
        <v>27491.67</v>
      </c>
      <c r="P26" s="125">
        <f t="shared" si="2"/>
        <v>1.1454862499999998</v>
      </c>
    </row>
    <row r="27" spans="2:16" ht="30" customHeight="1" thickBot="1">
      <c r="B27" s="58"/>
      <c r="C27" s="32"/>
      <c r="D27" s="33" t="s">
        <v>26</v>
      </c>
      <c r="E27" s="108" t="s">
        <v>36</v>
      </c>
      <c r="F27" s="34"/>
      <c r="G27" s="34">
        <v>605359</v>
      </c>
      <c r="H27" s="34"/>
      <c r="I27" s="34"/>
      <c r="J27" s="35"/>
      <c r="K27" s="36"/>
      <c r="L27" s="37"/>
      <c r="M27" s="38"/>
      <c r="N27" s="34"/>
      <c r="O27" s="39">
        <v>621468.78</v>
      </c>
      <c r="P27" s="125">
        <f t="shared" si="2"/>
        <v>1.026611944317339</v>
      </c>
    </row>
    <row r="28" spans="2:16" ht="36" customHeight="1" thickBot="1">
      <c r="B28" s="59"/>
      <c r="C28" s="45"/>
      <c r="D28" s="46" t="s">
        <v>37</v>
      </c>
      <c r="E28" s="114" t="s">
        <v>38</v>
      </c>
      <c r="F28" s="47">
        <v>1166</v>
      </c>
      <c r="G28" s="47">
        <v>500</v>
      </c>
      <c r="H28" s="47"/>
      <c r="I28" s="47"/>
      <c r="J28" s="48"/>
      <c r="K28" s="49"/>
      <c r="L28" s="50"/>
      <c r="M28" s="51"/>
      <c r="N28" s="47"/>
      <c r="O28" s="39">
        <v>1033.82</v>
      </c>
      <c r="P28" s="125">
        <f t="shared" si="2"/>
        <v>2.06764</v>
      </c>
    </row>
    <row r="29" spans="2:16" s="26" customFormat="1" ht="27" customHeight="1" thickBot="1">
      <c r="B29" s="53">
        <v>750</v>
      </c>
      <c r="C29" s="54"/>
      <c r="D29" s="22"/>
      <c r="E29" s="115" t="s">
        <v>39</v>
      </c>
      <c r="F29" s="23">
        <f aca="true" t="shared" si="10" ref="F29:O29">SUM(F30,F33)</f>
        <v>69362</v>
      </c>
      <c r="G29" s="23">
        <f t="shared" si="10"/>
        <v>1700</v>
      </c>
      <c r="H29" s="23">
        <f t="shared" si="10"/>
        <v>0</v>
      </c>
      <c r="I29" s="23">
        <f t="shared" si="10"/>
        <v>0</v>
      </c>
      <c r="J29" s="23">
        <f t="shared" si="10"/>
        <v>0</v>
      </c>
      <c r="K29" s="23">
        <f t="shared" si="10"/>
        <v>0</v>
      </c>
      <c r="L29" s="23">
        <f t="shared" si="10"/>
        <v>0</v>
      </c>
      <c r="M29" s="23">
        <f t="shared" si="10"/>
        <v>0</v>
      </c>
      <c r="N29" s="24">
        <f t="shared" si="10"/>
        <v>0</v>
      </c>
      <c r="O29" s="23">
        <f t="shared" si="10"/>
        <v>2958.12</v>
      </c>
      <c r="P29" s="125">
        <f t="shared" si="2"/>
        <v>1.740070588235294</v>
      </c>
    </row>
    <row r="30" spans="2:16" s="57" customFormat="1" ht="15" customHeight="1" thickBot="1">
      <c r="B30" s="55"/>
      <c r="C30" s="56">
        <v>75011</v>
      </c>
      <c r="D30" s="29"/>
      <c r="E30" s="116" t="s">
        <v>40</v>
      </c>
      <c r="F30" s="30">
        <f aca="true" t="shared" si="11" ref="F30:O30">SUM(F31:F32)</f>
        <v>59882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125" t="e">
        <f t="shared" si="2"/>
        <v>#DIV/0!</v>
      </c>
    </row>
    <row r="31" spans="2:16" ht="78.75" customHeight="1" thickBot="1">
      <c r="B31" s="58"/>
      <c r="C31" s="32"/>
      <c r="D31" s="33" t="s">
        <v>28</v>
      </c>
      <c r="E31" s="108" t="s">
        <v>29</v>
      </c>
      <c r="F31" s="34">
        <v>57463</v>
      </c>
      <c r="G31" s="34"/>
      <c r="H31" s="34"/>
      <c r="I31" s="34"/>
      <c r="J31" s="35"/>
      <c r="K31" s="36"/>
      <c r="L31" s="37"/>
      <c r="M31" s="38"/>
      <c r="N31" s="34"/>
      <c r="O31" s="39"/>
      <c r="P31" s="125" t="e">
        <f t="shared" si="2"/>
        <v>#DIV/0!</v>
      </c>
    </row>
    <row r="32" spans="2:16" ht="61.5" customHeight="1" thickBot="1">
      <c r="B32" s="58"/>
      <c r="C32" s="32"/>
      <c r="D32" s="33" t="s">
        <v>41</v>
      </c>
      <c r="E32" s="108" t="s">
        <v>42</v>
      </c>
      <c r="F32" s="34">
        <v>2419</v>
      </c>
      <c r="G32" s="34"/>
      <c r="H32" s="34"/>
      <c r="I32" s="34"/>
      <c r="J32" s="35"/>
      <c r="K32" s="36"/>
      <c r="L32" s="37"/>
      <c r="M32" s="38"/>
      <c r="N32" s="34"/>
      <c r="O32" s="39"/>
      <c r="P32" s="125" t="e">
        <f t="shared" si="2"/>
        <v>#DIV/0!</v>
      </c>
    </row>
    <row r="33" spans="2:16" s="57" customFormat="1" ht="31.5" customHeight="1" thickBot="1">
      <c r="B33" s="60"/>
      <c r="C33" s="61">
        <v>75023</v>
      </c>
      <c r="D33" s="42"/>
      <c r="E33" s="112" t="s">
        <v>43</v>
      </c>
      <c r="F33" s="43">
        <f aca="true" t="shared" si="12" ref="F33:O33">SUM(F34:F36)</f>
        <v>9480</v>
      </c>
      <c r="G33" s="43">
        <f t="shared" si="12"/>
        <v>1700</v>
      </c>
      <c r="H33" s="43">
        <f t="shared" si="12"/>
        <v>0</v>
      </c>
      <c r="I33" s="43">
        <f t="shared" si="12"/>
        <v>0</v>
      </c>
      <c r="J33" s="43">
        <f t="shared" si="12"/>
        <v>0</v>
      </c>
      <c r="K33" s="43">
        <f t="shared" si="12"/>
        <v>0</v>
      </c>
      <c r="L33" s="43">
        <f t="shared" si="12"/>
        <v>0</v>
      </c>
      <c r="M33" s="43">
        <f t="shared" si="12"/>
        <v>0</v>
      </c>
      <c r="N33" s="43">
        <f t="shared" si="12"/>
        <v>0</v>
      </c>
      <c r="O33" s="43">
        <f t="shared" si="12"/>
        <v>2958.12</v>
      </c>
      <c r="P33" s="125">
        <f t="shared" si="2"/>
        <v>1.740070588235294</v>
      </c>
    </row>
    <row r="34" spans="2:16" ht="20.25" thickBot="1">
      <c r="B34" s="58"/>
      <c r="C34" s="32"/>
      <c r="D34" s="33" t="s">
        <v>17</v>
      </c>
      <c r="E34" s="108" t="s">
        <v>18</v>
      </c>
      <c r="F34" s="34">
        <v>2794</v>
      </c>
      <c r="G34" s="34">
        <v>1700</v>
      </c>
      <c r="H34" s="34"/>
      <c r="I34" s="34"/>
      <c r="J34" s="35"/>
      <c r="K34" s="36"/>
      <c r="L34" s="37"/>
      <c r="M34" s="38"/>
      <c r="N34" s="34"/>
      <c r="O34" s="39">
        <v>2958.12</v>
      </c>
      <c r="P34" s="125">
        <f t="shared" si="2"/>
        <v>1.740070588235294</v>
      </c>
    </row>
    <row r="35" spans="2:16" ht="20.25" thickBot="1">
      <c r="B35" s="58"/>
      <c r="C35" s="32"/>
      <c r="D35" s="33" t="s">
        <v>44</v>
      </c>
      <c r="E35" s="108" t="s">
        <v>45</v>
      </c>
      <c r="F35" s="34">
        <v>5845</v>
      </c>
      <c r="G35" s="34"/>
      <c r="H35" s="34"/>
      <c r="I35" s="34"/>
      <c r="J35" s="35"/>
      <c r="K35" s="36"/>
      <c r="L35" s="37"/>
      <c r="M35" s="38"/>
      <c r="N35" s="34"/>
      <c r="O35" s="39"/>
      <c r="P35" s="125" t="e">
        <f t="shared" si="2"/>
        <v>#DIV/0!</v>
      </c>
    </row>
    <row r="36" spans="2:16" ht="20.25" thickBot="1">
      <c r="B36" s="58"/>
      <c r="C36" s="32"/>
      <c r="D36" s="33" t="s">
        <v>46</v>
      </c>
      <c r="E36" s="117" t="s">
        <v>47</v>
      </c>
      <c r="F36" s="34">
        <v>841</v>
      </c>
      <c r="G36" s="34"/>
      <c r="H36" s="34"/>
      <c r="I36" s="34"/>
      <c r="J36" s="35"/>
      <c r="K36" s="36"/>
      <c r="L36" s="37"/>
      <c r="M36" s="38"/>
      <c r="N36" s="34"/>
      <c r="O36" s="39"/>
      <c r="P36" s="125" t="e">
        <f t="shared" si="2"/>
        <v>#DIV/0!</v>
      </c>
    </row>
    <row r="37" spans="2:16" s="26" customFormat="1" ht="114" customHeight="1" thickBot="1">
      <c r="B37" s="53">
        <v>751</v>
      </c>
      <c r="C37" s="54"/>
      <c r="D37" s="22"/>
      <c r="E37" s="115" t="s">
        <v>48</v>
      </c>
      <c r="F37" s="23" t="e">
        <f>SUM(F38,#REF!,#REF!,F42)</f>
        <v>#REF!</v>
      </c>
      <c r="G37" s="23">
        <f aca="true" t="shared" si="13" ref="G37:O37">SUM(G38,G42,G40)</f>
        <v>0</v>
      </c>
      <c r="H37" s="23">
        <f t="shared" si="13"/>
        <v>4038</v>
      </c>
      <c r="I37" s="23">
        <f t="shared" si="13"/>
        <v>7225</v>
      </c>
      <c r="J37" s="23" t="e">
        <f t="shared" si="13"/>
        <v>#DIV/0!</v>
      </c>
      <c r="K37" s="23" t="e">
        <f t="shared" si="13"/>
        <v>#REF!</v>
      </c>
      <c r="L37" s="23" t="e">
        <f t="shared" si="13"/>
        <v>#REF!</v>
      </c>
      <c r="M37" s="23" t="e">
        <f t="shared" si="13"/>
        <v>#REF!</v>
      </c>
      <c r="N37" s="24">
        <f t="shared" si="13"/>
        <v>9921</v>
      </c>
      <c r="O37" s="23">
        <f t="shared" si="13"/>
        <v>0</v>
      </c>
      <c r="P37" s="125" t="e">
        <f t="shared" si="2"/>
        <v>#DIV/0!</v>
      </c>
    </row>
    <row r="38" spans="2:16" s="57" customFormat="1" ht="45.75" customHeight="1" thickBot="1">
      <c r="B38" s="55"/>
      <c r="C38" s="56">
        <v>75101</v>
      </c>
      <c r="D38" s="29"/>
      <c r="E38" s="111" t="s">
        <v>49</v>
      </c>
      <c r="F38" s="30">
        <f aca="true" t="shared" si="14" ref="F38:O38">SUM(F39)</f>
        <v>1727</v>
      </c>
      <c r="G38" s="30">
        <f t="shared" si="14"/>
        <v>0</v>
      </c>
      <c r="H38" s="30">
        <f t="shared" si="14"/>
        <v>0</v>
      </c>
      <c r="I38" s="30">
        <f t="shared" si="14"/>
        <v>0</v>
      </c>
      <c r="J38" s="30">
        <f t="shared" si="14"/>
        <v>0</v>
      </c>
      <c r="K38" s="30">
        <f t="shared" si="14"/>
        <v>0</v>
      </c>
      <c r="L38" s="30">
        <f t="shared" si="14"/>
        <v>0</v>
      </c>
      <c r="M38" s="30">
        <f t="shared" si="14"/>
        <v>0</v>
      </c>
      <c r="N38" s="30">
        <f t="shared" si="14"/>
        <v>0</v>
      </c>
      <c r="O38" s="30">
        <f t="shared" si="14"/>
        <v>0</v>
      </c>
      <c r="P38" s="125" t="e">
        <f t="shared" si="2"/>
        <v>#DIV/0!</v>
      </c>
    </row>
    <row r="39" spans="2:16" ht="76.5" customHeight="1" thickBot="1">
      <c r="B39" s="58"/>
      <c r="C39" s="32"/>
      <c r="D39" s="33" t="s">
        <v>28</v>
      </c>
      <c r="E39" s="108" t="s">
        <v>29</v>
      </c>
      <c r="F39" s="34">
        <v>1727</v>
      </c>
      <c r="G39" s="34"/>
      <c r="H39" s="34"/>
      <c r="I39" s="34"/>
      <c r="J39" s="35"/>
      <c r="K39" s="36"/>
      <c r="L39" s="37"/>
      <c r="M39" s="38"/>
      <c r="N39" s="34"/>
      <c r="O39" s="39"/>
      <c r="P39" s="125" t="e">
        <f t="shared" si="2"/>
        <v>#DIV/0!</v>
      </c>
    </row>
    <row r="40" spans="2:16" ht="16.5" customHeight="1" thickBot="1">
      <c r="B40" s="60"/>
      <c r="C40" s="61">
        <v>75108</v>
      </c>
      <c r="D40" s="42"/>
      <c r="E40" s="112" t="s">
        <v>50</v>
      </c>
      <c r="F40" s="43"/>
      <c r="G40" s="43">
        <f aca="true" t="shared" si="15" ref="G40:O40">SUM(G41)</f>
        <v>0</v>
      </c>
      <c r="H40" s="43">
        <f t="shared" si="15"/>
        <v>0</v>
      </c>
      <c r="I40" s="43">
        <f t="shared" si="15"/>
        <v>0</v>
      </c>
      <c r="J40" s="43">
        <f t="shared" si="15"/>
        <v>0</v>
      </c>
      <c r="K40" s="43">
        <f t="shared" si="15"/>
        <v>0</v>
      </c>
      <c r="L40" s="43">
        <f t="shared" si="15"/>
        <v>0</v>
      </c>
      <c r="M40" s="43">
        <f t="shared" si="15"/>
        <v>0</v>
      </c>
      <c r="N40" s="43">
        <f t="shared" si="15"/>
        <v>2003</v>
      </c>
      <c r="O40" s="43">
        <f t="shared" si="15"/>
        <v>0</v>
      </c>
      <c r="P40" s="125" t="e">
        <f t="shared" si="2"/>
        <v>#DIV/0!</v>
      </c>
    </row>
    <row r="41" spans="2:16" ht="79.5" customHeight="1" thickBot="1">
      <c r="B41" s="58"/>
      <c r="C41" s="32"/>
      <c r="D41" s="33" t="s">
        <v>28</v>
      </c>
      <c r="E41" s="108" t="s">
        <v>29</v>
      </c>
      <c r="F41" s="34"/>
      <c r="G41" s="34"/>
      <c r="H41" s="34"/>
      <c r="I41" s="34"/>
      <c r="J41" s="35"/>
      <c r="K41" s="36"/>
      <c r="L41" s="37"/>
      <c r="M41" s="38"/>
      <c r="N41" s="34">
        <v>2003</v>
      </c>
      <c r="O41" s="39"/>
      <c r="P41" s="125" t="e">
        <f t="shared" si="2"/>
        <v>#DIV/0!</v>
      </c>
    </row>
    <row r="42" spans="2:16" s="57" customFormat="1" ht="78" customHeight="1" thickBot="1">
      <c r="B42" s="60"/>
      <c r="C42" s="61">
        <v>75109</v>
      </c>
      <c r="D42" s="42"/>
      <c r="E42" s="112" t="s">
        <v>51</v>
      </c>
      <c r="F42" s="43">
        <f aca="true" t="shared" si="16" ref="F42:O42">SUM(F43)</f>
        <v>35032</v>
      </c>
      <c r="G42" s="43">
        <f t="shared" si="16"/>
        <v>0</v>
      </c>
      <c r="H42" s="43">
        <f t="shared" si="16"/>
        <v>4038</v>
      </c>
      <c r="I42" s="43">
        <f t="shared" si="16"/>
        <v>7225</v>
      </c>
      <c r="J42" s="43" t="e">
        <f t="shared" si="16"/>
        <v>#DIV/0!</v>
      </c>
      <c r="K42" s="43" t="e">
        <f t="shared" si="16"/>
        <v>#REF!</v>
      </c>
      <c r="L42" s="43" t="e">
        <f t="shared" si="16"/>
        <v>#REF!</v>
      </c>
      <c r="M42" s="43" t="e">
        <f t="shared" si="16"/>
        <v>#REF!</v>
      </c>
      <c r="N42" s="43">
        <f t="shared" si="16"/>
        <v>7918</v>
      </c>
      <c r="O42" s="43">
        <f t="shared" si="16"/>
        <v>0</v>
      </c>
      <c r="P42" s="125" t="e">
        <f t="shared" si="2"/>
        <v>#DIV/0!</v>
      </c>
    </row>
    <row r="43" spans="2:16" ht="75" customHeight="1" thickBot="1">
      <c r="B43" s="58"/>
      <c r="C43" s="32"/>
      <c r="D43" s="33" t="s">
        <v>28</v>
      </c>
      <c r="E43" s="108" t="s">
        <v>29</v>
      </c>
      <c r="F43" s="34">
        <v>35032</v>
      </c>
      <c r="G43" s="34"/>
      <c r="H43" s="34">
        <v>4038</v>
      </c>
      <c r="I43" s="34">
        <v>7225</v>
      </c>
      <c r="J43" s="35" t="e">
        <f>H43/G43</f>
        <v>#DIV/0!</v>
      </c>
      <c r="K43" s="36" t="e">
        <f>I43/#REF!</f>
        <v>#REF!</v>
      </c>
      <c r="L43" s="37" t="e">
        <f>IF((I43-#REF!)&gt;0,I43-#REF!,0)</f>
        <v>#REF!</v>
      </c>
      <c r="M43" s="38" t="e">
        <f>IF((I43-#REF!)&lt;0,I43-#REF!,0)</f>
        <v>#REF!</v>
      </c>
      <c r="N43" s="34">
        <v>7918</v>
      </c>
      <c r="O43" s="39"/>
      <c r="P43" s="125" t="e">
        <f t="shared" si="2"/>
        <v>#DIV/0!</v>
      </c>
    </row>
    <row r="44" spans="2:16" s="62" customFormat="1" ht="69.75" customHeight="1" thickBot="1">
      <c r="B44" s="53">
        <v>754</v>
      </c>
      <c r="C44" s="54"/>
      <c r="D44" s="22"/>
      <c r="E44" s="115" t="s">
        <v>52</v>
      </c>
      <c r="F44" s="23" t="e">
        <f>SUM(#REF!,F45)</f>
        <v>#REF!</v>
      </c>
      <c r="G44" s="23">
        <f aca="true" t="shared" si="17" ref="G44:O45">SUM(G45)</f>
        <v>0</v>
      </c>
      <c r="H44" s="23">
        <f t="shared" si="17"/>
        <v>0</v>
      </c>
      <c r="I44" s="23">
        <f t="shared" si="17"/>
        <v>0</v>
      </c>
      <c r="J44" s="23">
        <f t="shared" si="17"/>
        <v>0</v>
      </c>
      <c r="K44" s="23">
        <f t="shared" si="17"/>
        <v>0</v>
      </c>
      <c r="L44" s="23">
        <f t="shared" si="17"/>
        <v>0</v>
      </c>
      <c r="M44" s="23">
        <f t="shared" si="17"/>
        <v>0</v>
      </c>
      <c r="N44" s="24">
        <f t="shared" si="17"/>
        <v>0</v>
      </c>
      <c r="O44" s="23">
        <f t="shared" si="17"/>
        <v>0</v>
      </c>
      <c r="P44" s="125" t="e">
        <f t="shared" si="2"/>
        <v>#DIV/0!</v>
      </c>
    </row>
    <row r="45" spans="2:16" s="57" customFormat="1" ht="18.75" customHeight="1" thickBot="1">
      <c r="B45" s="55"/>
      <c r="C45" s="56">
        <v>75414</v>
      </c>
      <c r="D45" s="29"/>
      <c r="E45" s="116" t="s">
        <v>53</v>
      </c>
      <c r="F45" s="30">
        <f>SUM(F46)</f>
        <v>1000</v>
      </c>
      <c r="G45" s="30">
        <f t="shared" si="17"/>
        <v>0</v>
      </c>
      <c r="H45" s="30">
        <f t="shared" si="17"/>
        <v>0</v>
      </c>
      <c r="I45" s="30">
        <f t="shared" si="17"/>
        <v>0</v>
      </c>
      <c r="J45" s="30">
        <f t="shared" si="17"/>
        <v>0</v>
      </c>
      <c r="K45" s="30">
        <f t="shared" si="17"/>
        <v>0</v>
      </c>
      <c r="L45" s="30">
        <f t="shared" si="17"/>
        <v>0</v>
      </c>
      <c r="M45" s="30">
        <f t="shared" si="17"/>
        <v>0</v>
      </c>
      <c r="N45" s="30">
        <f t="shared" si="17"/>
        <v>0</v>
      </c>
      <c r="O45" s="30">
        <f t="shared" si="17"/>
        <v>0</v>
      </c>
      <c r="P45" s="125" t="e">
        <f t="shared" si="2"/>
        <v>#DIV/0!</v>
      </c>
    </row>
    <row r="46" spans="2:16" ht="84.75" customHeight="1" thickBot="1">
      <c r="B46" s="58"/>
      <c r="C46" s="32"/>
      <c r="D46" s="33" t="s">
        <v>28</v>
      </c>
      <c r="E46" s="108" t="s">
        <v>29</v>
      </c>
      <c r="F46" s="34">
        <v>1000</v>
      </c>
      <c r="G46" s="34"/>
      <c r="H46" s="34"/>
      <c r="I46" s="34"/>
      <c r="J46" s="35"/>
      <c r="K46" s="36"/>
      <c r="L46" s="37"/>
      <c r="M46" s="38"/>
      <c r="N46" s="34"/>
      <c r="O46" s="39"/>
      <c r="P46" s="125" t="e">
        <f t="shared" si="2"/>
        <v>#DIV/0!</v>
      </c>
    </row>
    <row r="47" spans="2:16" s="26" customFormat="1" ht="185.25" customHeight="1" thickBot="1">
      <c r="B47" s="53">
        <v>756</v>
      </c>
      <c r="C47" s="54"/>
      <c r="D47" s="22"/>
      <c r="E47" s="115" t="s">
        <v>54</v>
      </c>
      <c r="F47" s="23">
        <f aca="true" t="shared" si="18" ref="F47:O47">SUM(F48,F51,F59,F69,F75,F78)</f>
        <v>7164198</v>
      </c>
      <c r="G47" s="23">
        <f t="shared" si="18"/>
        <v>341500</v>
      </c>
      <c r="H47" s="23">
        <f t="shared" si="18"/>
        <v>0</v>
      </c>
      <c r="I47" s="23">
        <f t="shared" si="18"/>
        <v>0</v>
      </c>
      <c r="J47" s="23" t="e">
        <f t="shared" si="18"/>
        <v>#DIV/0!</v>
      </c>
      <c r="K47" s="23" t="e">
        <f t="shared" si="18"/>
        <v>#REF!</v>
      </c>
      <c r="L47" s="23" t="e">
        <f t="shared" si="18"/>
        <v>#REF!</v>
      </c>
      <c r="M47" s="23" t="e">
        <f t="shared" si="18"/>
        <v>#REF!</v>
      </c>
      <c r="N47" s="24">
        <f t="shared" si="18"/>
        <v>0</v>
      </c>
      <c r="O47" s="23">
        <f t="shared" si="18"/>
        <v>355653.82</v>
      </c>
      <c r="P47" s="125">
        <f t="shared" si="2"/>
        <v>1.0414460322108345</v>
      </c>
    </row>
    <row r="48" spans="2:16" s="57" customFormat="1" ht="20.25" thickBot="1">
      <c r="B48" s="63"/>
      <c r="C48" s="64">
        <v>75601</v>
      </c>
      <c r="D48" s="65"/>
      <c r="E48" s="118"/>
      <c r="F48" s="66">
        <f>SUM(F49:F50)</f>
        <v>83136</v>
      </c>
      <c r="G48" s="66">
        <f>SUM(G49:G50)</f>
        <v>0</v>
      </c>
      <c r="H48" s="66">
        <f>SUM(H49:H50)</f>
        <v>0</v>
      </c>
      <c r="I48" s="66">
        <f>SUM(I49:I50)</f>
        <v>0</v>
      </c>
      <c r="J48" s="67" t="e">
        <f>H48/G48</f>
        <v>#DIV/0!</v>
      </c>
      <c r="K48" s="68" t="e">
        <f>I48/#REF!</f>
        <v>#REF!</v>
      </c>
      <c r="L48" s="69" t="e">
        <f>IF((I48-#REF!)&gt;0,I48-#REF!,0)</f>
        <v>#REF!</v>
      </c>
      <c r="M48" s="70" t="e">
        <f>IF((I48-#REF!)&lt;0,I48-#REF!,0)</f>
        <v>#REF!</v>
      </c>
      <c r="N48" s="66">
        <f>SUM(N49:N50)</f>
        <v>0</v>
      </c>
      <c r="O48" s="71">
        <f>SUM(O49:O50)</f>
        <v>0</v>
      </c>
      <c r="P48" s="125" t="e">
        <f t="shared" si="2"/>
        <v>#DIV/0!</v>
      </c>
    </row>
    <row r="49" spans="2:16" ht="32.25" customHeight="1" thickBot="1">
      <c r="B49" s="72"/>
      <c r="C49" s="73"/>
      <c r="D49" s="74" t="s">
        <v>55</v>
      </c>
      <c r="E49" s="119" t="s">
        <v>56</v>
      </c>
      <c r="F49" s="75">
        <v>82780</v>
      </c>
      <c r="G49" s="75"/>
      <c r="H49" s="75"/>
      <c r="I49" s="75"/>
      <c r="J49" s="76"/>
      <c r="K49" s="77"/>
      <c r="L49" s="78"/>
      <c r="M49" s="79"/>
      <c r="N49" s="75"/>
      <c r="O49" s="80"/>
      <c r="P49" s="125" t="e">
        <f t="shared" si="2"/>
        <v>#DIV/0!</v>
      </c>
    </row>
    <row r="50" spans="2:16" ht="31.5" customHeight="1" thickBot="1">
      <c r="B50" s="72"/>
      <c r="C50" s="73"/>
      <c r="D50" s="74" t="s">
        <v>37</v>
      </c>
      <c r="E50" s="119" t="s">
        <v>38</v>
      </c>
      <c r="F50" s="75">
        <v>356</v>
      </c>
      <c r="G50" s="75"/>
      <c r="H50" s="75"/>
      <c r="I50" s="75"/>
      <c r="J50" s="76"/>
      <c r="K50" s="77"/>
      <c r="L50" s="78"/>
      <c r="M50" s="79"/>
      <c r="N50" s="75"/>
      <c r="O50" s="80"/>
      <c r="P50" s="125" t="e">
        <f t="shared" si="2"/>
        <v>#DIV/0!</v>
      </c>
    </row>
    <row r="51" spans="2:16" s="57" customFormat="1" ht="86.25" customHeight="1" thickBot="1">
      <c r="B51" s="81"/>
      <c r="C51" s="82">
        <v>75615</v>
      </c>
      <c r="D51" s="83"/>
      <c r="E51" s="120" t="s">
        <v>57</v>
      </c>
      <c r="F51" s="84">
        <f aca="true" t="shared" si="19" ref="F51:O51">SUM(F52:F58)</f>
        <v>1848927</v>
      </c>
      <c r="G51" s="84">
        <f t="shared" si="19"/>
        <v>0</v>
      </c>
      <c r="H51" s="84">
        <f t="shared" si="19"/>
        <v>0</v>
      </c>
      <c r="I51" s="84">
        <f t="shared" si="19"/>
        <v>0</v>
      </c>
      <c r="J51" s="84">
        <f t="shared" si="19"/>
        <v>0</v>
      </c>
      <c r="K51" s="84">
        <f t="shared" si="19"/>
        <v>0</v>
      </c>
      <c r="L51" s="84">
        <f t="shared" si="19"/>
        <v>0</v>
      </c>
      <c r="M51" s="84">
        <f t="shared" si="19"/>
        <v>0</v>
      </c>
      <c r="N51" s="84">
        <f t="shared" si="19"/>
        <v>0</v>
      </c>
      <c r="O51" s="84">
        <f t="shared" si="19"/>
        <v>0</v>
      </c>
      <c r="P51" s="125" t="e">
        <f t="shared" si="2"/>
        <v>#DIV/0!</v>
      </c>
    </row>
    <row r="52" spans="2:16" ht="20.25" thickBot="1">
      <c r="B52" s="72"/>
      <c r="C52" s="73"/>
      <c r="D52" s="74" t="s">
        <v>58</v>
      </c>
      <c r="E52" s="119" t="s">
        <v>59</v>
      </c>
      <c r="F52" s="75">
        <v>1737543</v>
      </c>
      <c r="G52" s="75"/>
      <c r="H52" s="75"/>
      <c r="I52" s="75"/>
      <c r="J52" s="76"/>
      <c r="K52" s="77"/>
      <c r="L52" s="78"/>
      <c r="M52" s="79"/>
      <c r="N52" s="75"/>
      <c r="O52" s="80"/>
      <c r="P52" s="125" t="e">
        <f t="shared" si="2"/>
        <v>#DIV/0!</v>
      </c>
    </row>
    <row r="53" spans="2:16" ht="20.25" thickBot="1">
      <c r="B53" s="72"/>
      <c r="C53" s="73"/>
      <c r="D53" s="74" t="s">
        <v>60</v>
      </c>
      <c r="E53" s="119" t="s">
        <v>61</v>
      </c>
      <c r="F53" s="75">
        <v>441</v>
      </c>
      <c r="G53" s="75"/>
      <c r="H53" s="75"/>
      <c r="I53" s="75"/>
      <c r="J53" s="76"/>
      <c r="K53" s="77"/>
      <c r="L53" s="78"/>
      <c r="M53" s="79"/>
      <c r="N53" s="75"/>
      <c r="O53" s="80"/>
      <c r="P53" s="125" t="e">
        <f t="shared" si="2"/>
        <v>#DIV/0!</v>
      </c>
    </row>
    <row r="54" spans="2:16" ht="20.25" thickBot="1">
      <c r="B54" s="72"/>
      <c r="C54" s="73"/>
      <c r="D54" s="74" t="s">
        <v>62</v>
      </c>
      <c r="E54" s="119" t="s">
        <v>63</v>
      </c>
      <c r="F54" s="75">
        <v>47757</v>
      </c>
      <c r="G54" s="75"/>
      <c r="H54" s="75"/>
      <c r="I54" s="75"/>
      <c r="J54" s="76"/>
      <c r="K54" s="77"/>
      <c r="L54" s="78"/>
      <c r="M54" s="79"/>
      <c r="N54" s="75"/>
      <c r="O54" s="80"/>
      <c r="P54" s="125" t="e">
        <f t="shared" si="2"/>
        <v>#DIV/0!</v>
      </c>
    </row>
    <row r="55" spans="2:16" ht="18.75" customHeight="1" thickBot="1">
      <c r="B55" s="72"/>
      <c r="C55" s="73"/>
      <c r="D55" s="74" t="s">
        <v>64</v>
      </c>
      <c r="E55" s="119" t="s">
        <v>65</v>
      </c>
      <c r="F55" s="75">
        <v>41395</v>
      </c>
      <c r="G55" s="75"/>
      <c r="H55" s="75"/>
      <c r="I55" s="75"/>
      <c r="J55" s="76"/>
      <c r="K55" s="77"/>
      <c r="L55" s="78"/>
      <c r="M55" s="79"/>
      <c r="N55" s="75"/>
      <c r="O55" s="80"/>
      <c r="P55" s="125" t="e">
        <f t="shared" si="2"/>
        <v>#DIV/0!</v>
      </c>
    </row>
    <row r="56" spans="2:16" ht="20.25" thickBot="1">
      <c r="B56" s="72"/>
      <c r="C56" s="73"/>
      <c r="D56" s="74" t="s">
        <v>66</v>
      </c>
      <c r="E56" s="119" t="s">
        <v>67</v>
      </c>
      <c r="F56" s="75">
        <v>300</v>
      </c>
      <c r="G56" s="75"/>
      <c r="H56" s="75"/>
      <c r="I56" s="75"/>
      <c r="J56" s="76"/>
      <c r="K56" s="77"/>
      <c r="L56" s="78"/>
      <c r="M56" s="79"/>
      <c r="N56" s="75"/>
      <c r="O56" s="80"/>
      <c r="P56" s="125" t="e">
        <f t="shared" si="2"/>
        <v>#DIV/0!</v>
      </c>
    </row>
    <row r="57" spans="2:16" ht="30.75" thickBot="1">
      <c r="B57" s="72"/>
      <c r="C57" s="73"/>
      <c r="D57" s="74" t="s">
        <v>37</v>
      </c>
      <c r="E57" s="119" t="s">
        <v>38</v>
      </c>
      <c r="F57" s="75">
        <v>2736</v>
      </c>
      <c r="G57" s="75"/>
      <c r="H57" s="75"/>
      <c r="I57" s="75"/>
      <c r="J57" s="76"/>
      <c r="K57" s="77"/>
      <c r="L57" s="78"/>
      <c r="M57" s="79"/>
      <c r="N57" s="75"/>
      <c r="O57" s="80"/>
      <c r="P57" s="125" t="e">
        <f t="shared" si="2"/>
        <v>#DIV/0!</v>
      </c>
    </row>
    <row r="58" spans="2:16" s="88" customFormat="1" ht="30.75" customHeight="1" thickBot="1">
      <c r="B58" s="85"/>
      <c r="C58" s="86"/>
      <c r="D58" s="74" t="s">
        <v>68</v>
      </c>
      <c r="E58" s="119" t="s">
        <v>69</v>
      </c>
      <c r="F58" s="75">
        <v>18755</v>
      </c>
      <c r="G58" s="75"/>
      <c r="H58" s="75"/>
      <c r="I58" s="75"/>
      <c r="J58" s="87"/>
      <c r="K58" s="77"/>
      <c r="L58" s="78"/>
      <c r="M58" s="79"/>
      <c r="N58" s="75"/>
      <c r="O58" s="80"/>
      <c r="P58" s="125" t="e">
        <f t="shared" si="2"/>
        <v>#DIV/0!</v>
      </c>
    </row>
    <row r="59" spans="2:16" s="57" customFormat="1" ht="87.75" customHeight="1" thickBot="1">
      <c r="B59" s="81"/>
      <c r="C59" s="82">
        <v>75616</v>
      </c>
      <c r="D59" s="83"/>
      <c r="E59" s="120" t="s">
        <v>70</v>
      </c>
      <c r="F59" s="84">
        <f aca="true" t="shared" si="20" ref="F59:O59">SUM(F60:F68)</f>
        <v>1771482</v>
      </c>
      <c r="G59" s="84">
        <f t="shared" si="20"/>
        <v>140000</v>
      </c>
      <c r="H59" s="84">
        <f t="shared" si="20"/>
        <v>0</v>
      </c>
      <c r="I59" s="84">
        <f t="shared" si="20"/>
        <v>0</v>
      </c>
      <c r="J59" s="84">
        <f t="shared" si="20"/>
        <v>0</v>
      </c>
      <c r="K59" s="84">
        <f t="shared" si="20"/>
        <v>0</v>
      </c>
      <c r="L59" s="84">
        <f t="shared" si="20"/>
        <v>0</v>
      </c>
      <c r="M59" s="84">
        <f t="shared" si="20"/>
        <v>0</v>
      </c>
      <c r="N59" s="84">
        <f t="shared" si="20"/>
        <v>0</v>
      </c>
      <c r="O59" s="84">
        <f t="shared" si="20"/>
        <v>158463</v>
      </c>
      <c r="P59" s="125">
        <f t="shared" si="2"/>
        <v>1.1318785714285715</v>
      </c>
    </row>
    <row r="60" spans="2:16" ht="20.25" thickBot="1">
      <c r="B60" s="72"/>
      <c r="C60" s="73"/>
      <c r="D60" s="74" t="s">
        <v>58</v>
      </c>
      <c r="E60" s="119" t="s">
        <v>59</v>
      </c>
      <c r="F60" s="75">
        <v>1105107</v>
      </c>
      <c r="G60" s="75"/>
      <c r="H60" s="75"/>
      <c r="I60" s="75"/>
      <c r="J60" s="76"/>
      <c r="K60" s="77"/>
      <c r="L60" s="78"/>
      <c r="M60" s="79"/>
      <c r="N60" s="75"/>
      <c r="O60" s="80"/>
      <c r="P60" s="125" t="e">
        <f t="shared" si="2"/>
        <v>#DIV/0!</v>
      </c>
    </row>
    <row r="61" spans="2:16" ht="20.25" thickBot="1">
      <c r="B61" s="72"/>
      <c r="C61" s="73"/>
      <c r="D61" s="74" t="s">
        <v>60</v>
      </c>
      <c r="E61" s="119" t="s">
        <v>61</v>
      </c>
      <c r="F61" s="75">
        <v>101758</v>
      </c>
      <c r="G61" s="75"/>
      <c r="H61" s="75"/>
      <c r="I61" s="75"/>
      <c r="J61" s="76"/>
      <c r="K61" s="77"/>
      <c r="L61" s="78"/>
      <c r="M61" s="79"/>
      <c r="N61" s="75"/>
      <c r="O61" s="80"/>
      <c r="P61" s="125" t="e">
        <f t="shared" si="2"/>
        <v>#DIV/0!</v>
      </c>
    </row>
    <row r="62" spans="2:16" ht="20.25" thickBot="1">
      <c r="B62" s="72"/>
      <c r="C62" s="73"/>
      <c r="D62" s="74" t="s">
        <v>62</v>
      </c>
      <c r="E62" s="119" t="s">
        <v>63</v>
      </c>
      <c r="F62" s="75">
        <v>22736</v>
      </c>
      <c r="G62" s="75"/>
      <c r="H62" s="75"/>
      <c r="I62" s="75"/>
      <c r="J62" s="76"/>
      <c r="K62" s="77"/>
      <c r="L62" s="78"/>
      <c r="M62" s="79"/>
      <c r="N62" s="75"/>
      <c r="O62" s="80"/>
      <c r="P62" s="125" t="e">
        <f t="shared" si="2"/>
        <v>#DIV/0!</v>
      </c>
    </row>
    <row r="63" spans="2:16" ht="20.25" thickBot="1">
      <c r="B63" s="72"/>
      <c r="C63" s="73"/>
      <c r="D63" s="74" t="s">
        <v>64</v>
      </c>
      <c r="E63" s="119" t="s">
        <v>65</v>
      </c>
      <c r="F63" s="75">
        <v>156896</v>
      </c>
      <c r="G63" s="75"/>
      <c r="H63" s="75"/>
      <c r="I63" s="75"/>
      <c r="J63" s="76"/>
      <c r="K63" s="77"/>
      <c r="L63" s="78"/>
      <c r="M63" s="79"/>
      <c r="N63" s="75"/>
      <c r="O63" s="80"/>
      <c r="P63" s="125" t="e">
        <f t="shared" si="2"/>
        <v>#DIV/0!</v>
      </c>
    </row>
    <row r="64" spans="2:16" ht="20.25" thickBot="1">
      <c r="B64" s="72"/>
      <c r="C64" s="73"/>
      <c r="D64" s="74" t="s">
        <v>71</v>
      </c>
      <c r="E64" s="119" t="s">
        <v>72</v>
      </c>
      <c r="F64" s="75">
        <v>24841</v>
      </c>
      <c r="G64" s="75"/>
      <c r="H64" s="75"/>
      <c r="I64" s="75"/>
      <c r="J64" s="76"/>
      <c r="K64" s="77"/>
      <c r="L64" s="78"/>
      <c r="M64" s="79"/>
      <c r="N64" s="75"/>
      <c r="O64" s="80"/>
      <c r="P64" s="125" t="e">
        <f t="shared" si="2"/>
        <v>#DIV/0!</v>
      </c>
    </row>
    <row r="65" spans="2:16" ht="20.25" thickBot="1">
      <c r="B65" s="72"/>
      <c r="C65" s="73"/>
      <c r="D65" s="74" t="s">
        <v>73</v>
      </c>
      <c r="E65" s="119" t="s">
        <v>74</v>
      </c>
      <c r="F65" s="75">
        <v>125</v>
      </c>
      <c r="G65" s="75"/>
      <c r="H65" s="75"/>
      <c r="I65" s="75"/>
      <c r="J65" s="76"/>
      <c r="K65" s="77"/>
      <c r="L65" s="78"/>
      <c r="M65" s="79"/>
      <c r="N65" s="75"/>
      <c r="O65" s="80"/>
      <c r="P65" s="125" t="e">
        <f t="shared" si="2"/>
        <v>#DIV/0!</v>
      </c>
    </row>
    <row r="66" spans="2:16" ht="20.25" thickBot="1">
      <c r="B66" s="72"/>
      <c r="C66" s="73"/>
      <c r="D66" s="74" t="s">
        <v>75</v>
      </c>
      <c r="E66" s="119" t="s">
        <v>76</v>
      </c>
      <c r="F66" s="75">
        <v>150030</v>
      </c>
      <c r="G66" s="75">
        <v>140000</v>
      </c>
      <c r="H66" s="75"/>
      <c r="I66" s="75"/>
      <c r="J66" s="76"/>
      <c r="K66" s="77"/>
      <c r="L66" s="78"/>
      <c r="M66" s="79"/>
      <c r="N66" s="75"/>
      <c r="O66" s="80">
        <v>158463</v>
      </c>
      <c r="P66" s="125">
        <f t="shared" si="2"/>
        <v>1.1318785714285715</v>
      </c>
    </row>
    <row r="67" spans="2:16" ht="27" customHeight="1" thickBot="1">
      <c r="B67" s="72"/>
      <c r="C67" s="73"/>
      <c r="D67" s="74" t="s">
        <v>66</v>
      </c>
      <c r="E67" s="119" t="s">
        <v>67</v>
      </c>
      <c r="F67" s="75">
        <v>193220</v>
      </c>
      <c r="G67" s="75"/>
      <c r="H67" s="75"/>
      <c r="I67" s="75"/>
      <c r="J67" s="76"/>
      <c r="K67" s="77"/>
      <c r="L67" s="78"/>
      <c r="M67" s="79"/>
      <c r="N67" s="75"/>
      <c r="O67" s="80"/>
      <c r="P67" s="125" t="e">
        <f t="shared" si="2"/>
        <v>#DIV/0!</v>
      </c>
    </row>
    <row r="68" spans="2:16" ht="28.5" customHeight="1" thickBot="1">
      <c r="B68" s="72"/>
      <c r="C68" s="73"/>
      <c r="D68" s="74" t="s">
        <v>37</v>
      </c>
      <c r="E68" s="119" t="s">
        <v>38</v>
      </c>
      <c r="F68" s="75">
        <v>16769</v>
      </c>
      <c r="G68" s="75"/>
      <c r="H68" s="75"/>
      <c r="I68" s="75"/>
      <c r="J68" s="76"/>
      <c r="K68" s="77"/>
      <c r="L68" s="78"/>
      <c r="M68" s="79"/>
      <c r="N68" s="75"/>
      <c r="O68" s="80"/>
      <c r="P68" s="125" t="e">
        <f t="shared" si="2"/>
        <v>#DIV/0!</v>
      </c>
    </row>
    <row r="69" spans="2:16" s="57" customFormat="1" ht="63.75" customHeight="1" thickBot="1">
      <c r="B69" s="81"/>
      <c r="C69" s="82">
        <v>75618</v>
      </c>
      <c r="D69" s="83"/>
      <c r="E69" s="120" t="s">
        <v>77</v>
      </c>
      <c r="F69" s="84">
        <f aca="true" t="shared" si="21" ref="F69:O69">SUM(F70:F74)</f>
        <v>521390</v>
      </c>
      <c r="G69" s="84">
        <f t="shared" si="21"/>
        <v>201500</v>
      </c>
      <c r="H69" s="84">
        <f t="shared" si="21"/>
        <v>0</v>
      </c>
      <c r="I69" s="84">
        <f t="shared" si="21"/>
        <v>0</v>
      </c>
      <c r="J69" s="84">
        <f t="shared" si="21"/>
        <v>0</v>
      </c>
      <c r="K69" s="84">
        <f t="shared" si="21"/>
        <v>0</v>
      </c>
      <c r="L69" s="84">
        <f t="shared" si="21"/>
        <v>0</v>
      </c>
      <c r="M69" s="84">
        <f t="shared" si="21"/>
        <v>0</v>
      </c>
      <c r="N69" s="84">
        <f t="shared" si="21"/>
        <v>0</v>
      </c>
      <c r="O69" s="84">
        <f t="shared" si="21"/>
        <v>197190.82</v>
      </c>
      <c r="P69" s="125">
        <f t="shared" si="2"/>
        <v>0.9786144913151366</v>
      </c>
    </row>
    <row r="70" spans="2:16" ht="20.25" thickBot="1">
      <c r="B70" s="72"/>
      <c r="C70" s="73"/>
      <c r="D70" s="74" t="s">
        <v>78</v>
      </c>
      <c r="E70" s="119" t="s">
        <v>79</v>
      </c>
      <c r="F70" s="75">
        <v>335250</v>
      </c>
      <c r="G70" s="75">
        <v>5000</v>
      </c>
      <c r="H70" s="75"/>
      <c r="I70" s="75"/>
      <c r="J70" s="76"/>
      <c r="K70" s="77"/>
      <c r="L70" s="78"/>
      <c r="M70" s="79"/>
      <c r="N70" s="75"/>
      <c r="O70" s="80">
        <v>13772</v>
      </c>
      <c r="P70" s="125">
        <f t="shared" si="2"/>
        <v>2.7544</v>
      </c>
    </row>
    <row r="71" spans="2:16" ht="20.25" thickBot="1">
      <c r="B71" s="72"/>
      <c r="C71" s="73"/>
      <c r="D71" s="74" t="s">
        <v>80</v>
      </c>
      <c r="E71" s="119" t="s">
        <v>81</v>
      </c>
      <c r="F71" s="75"/>
      <c r="G71" s="75"/>
      <c r="H71" s="75"/>
      <c r="I71" s="75"/>
      <c r="J71" s="76"/>
      <c r="K71" s="77"/>
      <c r="L71" s="78"/>
      <c r="M71" s="79"/>
      <c r="N71" s="75"/>
      <c r="O71" s="80"/>
      <c r="P71" s="125" t="e">
        <f t="shared" si="2"/>
        <v>#DIV/0!</v>
      </c>
    </row>
    <row r="72" spans="2:16" ht="36" customHeight="1" thickBot="1">
      <c r="B72" s="72"/>
      <c r="C72" s="73"/>
      <c r="D72" s="74" t="s">
        <v>82</v>
      </c>
      <c r="E72" s="119" t="s">
        <v>83</v>
      </c>
      <c r="F72" s="75">
        <v>161182</v>
      </c>
      <c r="G72" s="75">
        <v>150000</v>
      </c>
      <c r="H72" s="75"/>
      <c r="I72" s="75"/>
      <c r="J72" s="76"/>
      <c r="K72" s="77"/>
      <c r="L72" s="78"/>
      <c r="M72" s="79"/>
      <c r="N72" s="75"/>
      <c r="O72" s="80">
        <v>156771.04</v>
      </c>
      <c r="P72" s="125">
        <f t="shared" si="2"/>
        <v>1.0451402666666667</v>
      </c>
    </row>
    <row r="73" spans="2:16" ht="62.25" customHeight="1" thickBot="1">
      <c r="B73" s="72"/>
      <c r="C73" s="73"/>
      <c r="D73" s="74" t="s">
        <v>84</v>
      </c>
      <c r="E73" s="119" t="s">
        <v>85</v>
      </c>
      <c r="F73" s="75">
        <v>24864</v>
      </c>
      <c r="G73" s="75">
        <v>46500</v>
      </c>
      <c r="H73" s="75"/>
      <c r="I73" s="75"/>
      <c r="J73" s="76"/>
      <c r="K73" s="77"/>
      <c r="L73" s="78"/>
      <c r="M73" s="79"/>
      <c r="N73" s="75"/>
      <c r="O73" s="80">
        <v>26647.78</v>
      </c>
      <c r="P73" s="125">
        <f t="shared" si="2"/>
        <v>0.5730705376344086</v>
      </c>
    </row>
    <row r="74" spans="2:16" ht="30.75" customHeight="1" thickBot="1">
      <c r="B74" s="72"/>
      <c r="C74" s="73"/>
      <c r="D74" s="74" t="s">
        <v>37</v>
      </c>
      <c r="E74" s="119" t="s">
        <v>38</v>
      </c>
      <c r="F74" s="75">
        <v>94</v>
      </c>
      <c r="G74" s="75"/>
      <c r="H74" s="75"/>
      <c r="I74" s="75"/>
      <c r="J74" s="76"/>
      <c r="K74" s="77"/>
      <c r="L74" s="78"/>
      <c r="M74" s="79"/>
      <c r="N74" s="75"/>
      <c r="O74" s="80"/>
      <c r="P74" s="125" t="e">
        <f t="shared" si="2"/>
        <v>#DIV/0!</v>
      </c>
    </row>
    <row r="75" spans="2:16" s="57" customFormat="1" ht="46.5" customHeight="1" thickBot="1">
      <c r="B75" s="81"/>
      <c r="C75" s="82">
        <v>75621</v>
      </c>
      <c r="D75" s="83"/>
      <c r="E75" s="120" t="s">
        <v>86</v>
      </c>
      <c r="F75" s="84">
        <f aca="true" t="shared" si="22" ref="F75:O75">SUM(F76:F77)</f>
        <v>2939263</v>
      </c>
      <c r="G75" s="84">
        <f t="shared" si="22"/>
        <v>0</v>
      </c>
      <c r="H75" s="84">
        <f t="shared" si="22"/>
        <v>0</v>
      </c>
      <c r="I75" s="84">
        <f t="shared" si="22"/>
        <v>0</v>
      </c>
      <c r="J75" s="84">
        <f t="shared" si="22"/>
        <v>0</v>
      </c>
      <c r="K75" s="84">
        <f t="shared" si="22"/>
        <v>0</v>
      </c>
      <c r="L75" s="84">
        <f t="shared" si="22"/>
        <v>0</v>
      </c>
      <c r="M75" s="84">
        <f t="shared" si="22"/>
        <v>0</v>
      </c>
      <c r="N75" s="84">
        <f t="shared" si="22"/>
        <v>0</v>
      </c>
      <c r="O75" s="84">
        <f t="shared" si="22"/>
        <v>0</v>
      </c>
      <c r="P75" s="125" t="e">
        <f t="shared" si="2"/>
        <v>#DIV/0!</v>
      </c>
    </row>
    <row r="76" spans="2:16" ht="32.25" customHeight="1" thickBot="1">
      <c r="B76" s="72"/>
      <c r="C76" s="73"/>
      <c r="D76" s="74" t="s">
        <v>87</v>
      </c>
      <c r="E76" s="119" t="s">
        <v>88</v>
      </c>
      <c r="F76" s="75">
        <v>2668687</v>
      </c>
      <c r="G76" s="75"/>
      <c r="H76" s="75"/>
      <c r="I76" s="75"/>
      <c r="J76" s="76"/>
      <c r="K76" s="77"/>
      <c r="L76" s="78"/>
      <c r="M76" s="79"/>
      <c r="N76" s="75"/>
      <c r="O76" s="80"/>
      <c r="P76" s="125" t="e">
        <f t="shared" si="2"/>
        <v>#DIV/0!</v>
      </c>
    </row>
    <row r="77" spans="2:16" ht="35.25" customHeight="1" thickBot="1">
      <c r="B77" s="72"/>
      <c r="C77" s="73"/>
      <c r="D77" s="74" t="s">
        <v>89</v>
      </c>
      <c r="E77" s="119" t="s">
        <v>90</v>
      </c>
      <c r="F77" s="75">
        <v>270576</v>
      </c>
      <c r="G77" s="75"/>
      <c r="H77" s="75"/>
      <c r="I77" s="75"/>
      <c r="J77" s="76"/>
      <c r="K77" s="77"/>
      <c r="L77" s="78"/>
      <c r="M77" s="79"/>
      <c r="N77" s="75"/>
      <c r="O77" s="80"/>
      <c r="P77" s="125" t="e">
        <f t="shared" si="2"/>
        <v>#DIV/0!</v>
      </c>
    </row>
    <row r="78" spans="2:16" s="57" customFormat="1" ht="47.25" customHeight="1" thickBot="1">
      <c r="B78" s="81"/>
      <c r="C78" s="82">
        <v>75647</v>
      </c>
      <c r="D78" s="83"/>
      <c r="E78" s="120" t="s">
        <v>91</v>
      </c>
      <c r="F78" s="84">
        <f aca="true" t="shared" si="23" ref="F78:O78">SUM(F79)</f>
        <v>0</v>
      </c>
      <c r="G78" s="84">
        <f t="shared" si="23"/>
        <v>0</v>
      </c>
      <c r="H78" s="84">
        <f t="shared" si="23"/>
        <v>0</v>
      </c>
      <c r="I78" s="84">
        <f t="shared" si="23"/>
        <v>0</v>
      </c>
      <c r="J78" s="84">
        <f t="shared" si="23"/>
        <v>0</v>
      </c>
      <c r="K78" s="84">
        <f t="shared" si="23"/>
        <v>0</v>
      </c>
      <c r="L78" s="84">
        <f t="shared" si="23"/>
        <v>0</v>
      </c>
      <c r="M78" s="84">
        <f t="shared" si="23"/>
        <v>0</v>
      </c>
      <c r="N78" s="84">
        <f t="shared" si="23"/>
        <v>0</v>
      </c>
      <c r="O78" s="84">
        <f t="shared" si="23"/>
        <v>0</v>
      </c>
      <c r="P78" s="125" t="e">
        <f aca="true" t="shared" si="24" ref="P78:P129">O78/G78</f>
        <v>#DIV/0!</v>
      </c>
    </row>
    <row r="79" spans="2:16" ht="20.25" thickBot="1">
      <c r="B79" s="72"/>
      <c r="C79" s="73"/>
      <c r="D79" s="74" t="s">
        <v>17</v>
      </c>
      <c r="E79" s="119" t="s">
        <v>18</v>
      </c>
      <c r="F79" s="75"/>
      <c r="G79" s="75"/>
      <c r="H79" s="75"/>
      <c r="I79" s="75"/>
      <c r="J79" s="76"/>
      <c r="K79" s="77"/>
      <c r="L79" s="78"/>
      <c r="M79" s="79"/>
      <c r="N79" s="75"/>
      <c r="O79" s="80"/>
      <c r="P79" s="125" t="e">
        <f t="shared" si="24"/>
        <v>#DIV/0!</v>
      </c>
    </row>
    <row r="80" spans="2:16" s="26" customFormat="1" ht="21" customHeight="1" thickBot="1">
      <c r="B80" s="53">
        <v>758</v>
      </c>
      <c r="C80" s="54"/>
      <c r="D80" s="22"/>
      <c r="E80" s="110" t="s">
        <v>92</v>
      </c>
      <c r="F80" s="23" t="e">
        <f>SUM(F81,#REF!,F83,F85)</f>
        <v>#REF!</v>
      </c>
      <c r="G80" s="23">
        <f aca="true" t="shared" si="25" ref="G80:O80">SUM(G81,G83,G85)</f>
        <v>0</v>
      </c>
      <c r="H80" s="23">
        <f t="shared" si="25"/>
        <v>0</v>
      </c>
      <c r="I80" s="23">
        <f t="shared" si="25"/>
        <v>0</v>
      </c>
      <c r="J80" s="23">
        <f t="shared" si="25"/>
        <v>0</v>
      </c>
      <c r="K80" s="23">
        <f t="shared" si="25"/>
        <v>0</v>
      </c>
      <c r="L80" s="23">
        <f t="shared" si="25"/>
        <v>0</v>
      </c>
      <c r="M80" s="23">
        <f t="shared" si="25"/>
        <v>0</v>
      </c>
      <c r="N80" s="24">
        <f t="shared" si="25"/>
        <v>0</v>
      </c>
      <c r="O80" s="23">
        <f t="shared" si="25"/>
        <v>0</v>
      </c>
      <c r="P80" s="125" t="e">
        <f t="shared" si="24"/>
        <v>#DIV/0!</v>
      </c>
    </row>
    <row r="81" spans="2:16" s="57" customFormat="1" ht="44.25" customHeight="1" thickBot="1">
      <c r="B81" s="55"/>
      <c r="C81" s="56">
        <v>75801</v>
      </c>
      <c r="D81" s="29"/>
      <c r="E81" s="111" t="s">
        <v>93</v>
      </c>
      <c r="F81" s="30">
        <f aca="true" t="shared" si="26" ref="F81:O81">SUM(F82)</f>
        <v>3873524</v>
      </c>
      <c r="G81" s="30">
        <f t="shared" si="26"/>
        <v>0</v>
      </c>
      <c r="H81" s="30">
        <f t="shared" si="26"/>
        <v>0</v>
      </c>
      <c r="I81" s="30">
        <f t="shared" si="26"/>
        <v>0</v>
      </c>
      <c r="J81" s="30">
        <f t="shared" si="26"/>
        <v>0</v>
      </c>
      <c r="K81" s="30">
        <f t="shared" si="26"/>
        <v>0</v>
      </c>
      <c r="L81" s="30">
        <f t="shared" si="26"/>
        <v>0</v>
      </c>
      <c r="M81" s="30">
        <f t="shared" si="26"/>
        <v>0</v>
      </c>
      <c r="N81" s="30">
        <f t="shared" si="26"/>
        <v>0</v>
      </c>
      <c r="O81" s="30">
        <f t="shared" si="26"/>
        <v>0</v>
      </c>
      <c r="P81" s="125" t="e">
        <f t="shared" si="24"/>
        <v>#DIV/0!</v>
      </c>
    </row>
    <row r="82" spans="2:16" ht="21" customHeight="1" thickBot="1">
      <c r="B82" s="58"/>
      <c r="C82" s="32"/>
      <c r="D82" s="33" t="s">
        <v>94</v>
      </c>
      <c r="E82" s="108" t="s">
        <v>95</v>
      </c>
      <c r="F82" s="34">
        <v>3873524</v>
      </c>
      <c r="G82" s="34"/>
      <c r="H82" s="34"/>
      <c r="I82" s="34"/>
      <c r="J82" s="35"/>
      <c r="K82" s="36"/>
      <c r="L82" s="37"/>
      <c r="M82" s="38"/>
      <c r="N82" s="34"/>
      <c r="O82" s="39"/>
      <c r="P82" s="125" t="e">
        <f t="shared" si="24"/>
        <v>#DIV/0!</v>
      </c>
    </row>
    <row r="83" spans="2:16" s="57" customFormat="1" ht="31.5" customHeight="1" thickBot="1">
      <c r="B83" s="60"/>
      <c r="C83" s="61">
        <v>75807</v>
      </c>
      <c r="D83" s="42"/>
      <c r="E83" s="112" t="s">
        <v>96</v>
      </c>
      <c r="F83" s="43">
        <f aca="true" t="shared" si="27" ref="F83:O83">SUM(F84)</f>
        <v>858071</v>
      </c>
      <c r="G83" s="43">
        <f t="shared" si="27"/>
        <v>0</v>
      </c>
      <c r="H83" s="43">
        <f t="shared" si="27"/>
        <v>0</v>
      </c>
      <c r="I83" s="43">
        <f t="shared" si="27"/>
        <v>0</v>
      </c>
      <c r="J83" s="43">
        <f t="shared" si="27"/>
        <v>0</v>
      </c>
      <c r="K83" s="43">
        <f t="shared" si="27"/>
        <v>0</v>
      </c>
      <c r="L83" s="43">
        <f t="shared" si="27"/>
        <v>0</v>
      </c>
      <c r="M83" s="43">
        <f t="shared" si="27"/>
        <v>0</v>
      </c>
      <c r="N83" s="43">
        <f t="shared" si="27"/>
        <v>0</v>
      </c>
      <c r="O83" s="43">
        <f t="shared" si="27"/>
        <v>0</v>
      </c>
      <c r="P83" s="125" t="e">
        <f t="shared" si="24"/>
        <v>#DIV/0!</v>
      </c>
    </row>
    <row r="84" spans="2:16" ht="20.25" customHeight="1" thickBot="1">
      <c r="B84" s="58"/>
      <c r="C84" s="32"/>
      <c r="D84" s="33" t="s">
        <v>94</v>
      </c>
      <c r="E84" s="108" t="s">
        <v>95</v>
      </c>
      <c r="F84" s="34">
        <v>858071</v>
      </c>
      <c r="G84" s="34"/>
      <c r="H84" s="34"/>
      <c r="I84" s="34"/>
      <c r="J84" s="35"/>
      <c r="K84" s="36"/>
      <c r="L84" s="37"/>
      <c r="M84" s="38"/>
      <c r="N84" s="34"/>
      <c r="O84" s="39"/>
      <c r="P84" s="125" t="e">
        <f t="shared" si="24"/>
        <v>#DIV/0!</v>
      </c>
    </row>
    <row r="85" spans="2:16" s="57" customFormat="1" ht="30.75" customHeight="1" thickBot="1">
      <c r="B85" s="60"/>
      <c r="C85" s="61">
        <v>75831</v>
      </c>
      <c r="D85" s="42"/>
      <c r="E85" s="112" t="s">
        <v>97</v>
      </c>
      <c r="F85" s="43">
        <f aca="true" t="shared" si="28" ref="F85:O85">SUM(F86)</f>
        <v>0</v>
      </c>
      <c r="G85" s="43">
        <f t="shared" si="28"/>
        <v>0</v>
      </c>
      <c r="H85" s="43">
        <f t="shared" si="28"/>
        <v>0</v>
      </c>
      <c r="I85" s="43">
        <f t="shared" si="28"/>
        <v>0</v>
      </c>
      <c r="J85" s="43">
        <f t="shared" si="28"/>
        <v>0</v>
      </c>
      <c r="K85" s="43">
        <f t="shared" si="28"/>
        <v>0</v>
      </c>
      <c r="L85" s="43">
        <f t="shared" si="28"/>
        <v>0</v>
      </c>
      <c r="M85" s="43">
        <f t="shared" si="28"/>
        <v>0</v>
      </c>
      <c r="N85" s="43">
        <f t="shared" si="28"/>
        <v>0</v>
      </c>
      <c r="O85" s="43">
        <f t="shared" si="28"/>
        <v>0</v>
      </c>
      <c r="P85" s="125" t="e">
        <f t="shared" si="24"/>
        <v>#DIV/0!</v>
      </c>
    </row>
    <row r="86" spans="2:16" ht="17.25" customHeight="1" thickBot="1">
      <c r="B86" s="58"/>
      <c r="C86" s="32"/>
      <c r="D86" s="33" t="s">
        <v>94</v>
      </c>
      <c r="E86" s="108" t="s">
        <v>95</v>
      </c>
      <c r="F86" s="34"/>
      <c r="G86" s="34"/>
      <c r="H86" s="34"/>
      <c r="I86" s="34"/>
      <c r="J86" s="35"/>
      <c r="K86" s="36"/>
      <c r="L86" s="37"/>
      <c r="M86" s="38"/>
      <c r="N86" s="34"/>
      <c r="O86" s="39"/>
      <c r="P86" s="125" t="e">
        <f t="shared" si="24"/>
        <v>#DIV/0!</v>
      </c>
    </row>
    <row r="87" spans="2:16" s="26" customFormat="1" ht="24" thickBot="1">
      <c r="B87" s="53">
        <v>801</v>
      </c>
      <c r="C87" s="54"/>
      <c r="D87" s="22"/>
      <c r="E87" s="110" t="s">
        <v>98</v>
      </c>
      <c r="F87" s="23" t="e">
        <f>SUM(F88,#REF!,F93,#REF!,F95)</f>
        <v>#REF!</v>
      </c>
      <c r="G87" s="23">
        <f aca="true" t="shared" si="29" ref="G87:O87">SUM(G88,G93,G95)</f>
        <v>200000</v>
      </c>
      <c r="H87" s="23">
        <f t="shared" si="29"/>
        <v>0</v>
      </c>
      <c r="I87" s="23">
        <f t="shared" si="29"/>
        <v>0</v>
      </c>
      <c r="J87" s="23">
        <f t="shared" si="29"/>
        <v>0</v>
      </c>
      <c r="K87" s="23">
        <f t="shared" si="29"/>
        <v>0</v>
      </c>
      <c r="L87" s="23">
        <f t="shared" si="29"/>
        <v>0</v>
      </c>
      <c r="M87" s="23">
        <f t="shared" si="29"/>
        <v>0</v>
      </c>
      <c r="N87" s="24">
        <f t="shared" si="29"/>
        <v>0</v>
      </c>
      <c r="O87" s="23">
        <f t="shared" si="29"/>
        <v>231990</v>
      </c>
      <c r="P87" s="125">
        <f t="shared" si="24"/>
        <v>1.15995</v>
      </c>
    </row>
    <row r="88" spans="2:16" ht="20.25" thickBot="1">
      <c r="B88" s="55"/>
      <c r="C88" s="56">
        <v>80101</v>
      </c>
      <c r="D88" s="29"/>
      <c r="E88" s="116" t="s">
        <v>99</v>
      </c>
      <c r="F88" s="30">
        <f>SUM(F90:F91)</f>
        <v>3615</v>
      </c>
      <c r="G88" s="30">
        <f aca="true" t="shared" si="30" ref="G88:O88">SUM(G89:G92)</f>
        <v>0</v>
      </c>
      <c r="H88" s="30">
        <f t="shared" si="30"/>
        <v>0</v>
      </c>
      <c r="I88" s="30">
        <f t="shared" si="30"/>
        <v>0</v>
      </c>
      <c r="J88" s="30">
        <f t="shared" si="30"/>
        <v>0</v>
      </c>
      <c r="K88" s="30">
        <f t="shared" si="30"/>
        <v>0</v>
      </c>
      <c r="L88" s="30">
        <f t="shared" si="30"/>
        <v>0</v>
      </c>
      <c r="M88" s="30">
        <f t="shared" si="30"/>
        <v>0</v>
      </c>
      <c r="N88" s="30">
        <f t="shared" si="30"/>
        <v>0</v>
      </c>
      <c r="O88" s="30">
        <f t="shared" si="30"/>
        <v>0</v>
      </c>
      <c r="P88" s="125" t="e">
        <f t="shared" si="24"/>
        <v>#DIV/0!</v>
      </c>
    </row>
    <row r="89" spans="2:16" s="89" customFormat="1" ht="105.75" customHeight="1" thickBot="1">
      <c r="B89" s="58"/>
      <c r="C89" s="61"/>
      <c r="D89" s="33" t="s">
        <v>24</v>
      </c>
      <c r="E89" s="108" t="s">
        <v>25</v>
      </c>
      <c r="F89" s="43"/>
      <c r="G89" s="43"/>
      <c r="H89" s="43"/>
      <c r="I89" s="34"/>
      <c r="J89" s="35"/>
      <c r="K89" s="36"/>
      <c r="L89" s="37"/>
      <c r="M89" s="38"/>
      <c r="N89" s="34"/>
      <c r="O89" s="39"/>
      <c r="P89" s="125" t="e">
        <f t="shared" si="24"/>
        <v>#DIV/0!</v>
      </c>
    </row>
    <row r="90" spans="2:16" ht="20.25" thickBot="1">
      <c r="B90" s="58"/>
      <c r="C90" s="32"/>
      <c r="D90" s="33" t="s">
        <v>46</v>
      </c>
      <c r="E90" s="108" t="s">
        <v>47</v>
      </c>
      <c r="F90" s="34"/>
      <c r="G90" s="34"/>
      <c r="H90" s="34"/>
      <c r="I90" s="34"/>
      <c r="J90" s="35"/>
      <c r="K90" s="36"/>
      <c r="L90" s="37"/>
      <c r="M90" s="38"/>
      <c r="N90" s="34"/>
      <c r="O90" s="39"/>
      <c r="P90" s="125" t="e">
        <f t="shared" si="24"/>
        <v>#DIV/0!</v>
      </c>
    </row>
    <row r="91" spans="2:16" s="88" customFormat="1" ht="46.5" customHeight="1" thickBot="1">
      <c r="B91" s="90"/>
      <c r="C91" s="91"/>
      <c r="D91" s="33" t="s">
        <v>100</v>
      </c>
      <c r="E91" s="108" t="s">
        <v>101</v>
      </c>
      <c r="F91" s="34">
        <v>3615</v>
      </c>
      <c r="G91" s="34"/>
      <c r="H91" s="34"/>
      <c r="I91" s="34"/>
      <c r="J91" s="35"/>
      <c r="K91" s="36"/>
      <c r="L91" s="37"/>
      <c r="M91" s="38"/>
      <c r="N91" s="34"/>
      <c r="O91" s="92"/>
      <c r="P91" s="125" t="e">
        <f t="shared" si="24"/>
        <v>#DIV/0!</v>
      </c>
    </row>
    <row r="92" spans="2:16" s="88" customFormat="1" ht="75.75" customHeight="1" thickBot="1">
      <c r="B92" s="58"/>
      <c r="C92" s="32"/>
      <c r="D92" s="33" t="s">
        <v>102</v>
      </c>
      <c r="E92" s="108" t="s">
        <v>103</v>
      </c>
      <c r="F92" s="34"/>
      <c r="G92" s="34"/>
      <c r="H92" s="34"/>
      <c r="I92" s="34"/>
      <c r="J92" s="35"/>
      <c r="K92" s="36"/>
      <c r="L92" s="37"/>
      <c r="M92" s="38"/>
      <c r="N92" s="34"/>
      <c r="O92" s="39"/>
      <c r="P92" s="125" t="e">
        <f t="shared" si="24"/>
        <v>#DIV/0!</v>
      </c>
    </row>
    <row r="93" spans="2:19" s="57" customFormat="1" ht="20.25" thickBot="1">
      <c r="B93" s="60"/>
      <c r="C93" s="61">
        <v>80104</v>
      </c>
      <c r="D93" s="42"/>
      <c r="E93" s="113" t="s">
        <v>104</v>
      </c>
      <c r="F93" s="43">
        <f aca="true" t="shared" si="31" ref="F93:O93">SUM(F94)</f>
        <v>227215</v>
      </c>
      <c r="G93" s="43">
        <f t="shared" si="31"/>
        <v>200000</v>
      </c>
      <c r="H93" s="43">
        <f t="shared" si="31"/>
        <v>0</v>
      </c>
      <c r="I93" s="43">
        <f t="shared" si="31"/>
        <v>0</v>
      </c>
      <c r="J93" s="43">
        <f t="shared" si="31"/>
        <v>0</v>
      </c>
      <c r="K93" s="43">
        <f t="shared" si="31"/>
        <v>0</v>
      </c>
      <c r="L93" s="43">
        <f t="shared" si="31"/>
        <v>0</v>
      </c>
      <c r="M93" s="43">
        <f t="shared" si="31"/>
        <v>0</v>
      </c>
      <c r="N93" s="43">
        <f t="shared" si="31"/>
        <v>0</v>
      </c>
      <c r="O93" s="43">
        <f t="shared" si="31"/>
        <v>231990</v>
      </c>
      <c r="P93" s="125">
        <f t="shared" si="24"/>
        <v>1.15995</v>
      </c>
      <c r="Q93" s="136" t="s">
        <v>142</v>
      </c>
      <c r="R93"/>
      <c r="S93" s="136" t="s">
        <v>143</v>
      </c>
    </row>
    <row r="94" spans="2:20" ht="20.25" thickBot="1">
      <c r="B94" s="58"/>
      <c r="C94" s="32"/>
      <c r="D94" s="33" t="s">
        <v>17</v>
      </c>
      <c r="E94" s="108" t="s">
        <v>18</v>
      </c>
      <c r="F94" s="34">
        <v>227215</v>
      </c>
      <c r="G94" s="34">
        <f>Q94+S94</f>
        <v>200000</v>
      </c>
      <c r="H94" s="34"/>
      <c r="I94" s="34"/>
      <c r="J94" s="35"/>
      <c r="K94" s="36"/>
      <c r="L94" s="37"/>
      <c r="M94" s="38"/>
      <c r="N94" s="34"/>
      <c r="O94" s="39">
        <f>R94+T94</f>
        <v>231990</v>
      </c>
      <c r="P94" s="125">
        <f t="shared" si="24"/>
        <v>1.15995</v>
      </c>
      <c r="Q94" s="137">
        <v>100000</v>
      </c>
      <c r="R94" s="137">
        <v>118640</v>
      </c>
      <c r="S94" s="137">
        <v>100000</v>
      </c>
      <c r="T94" s="137">
        <v>113350</v>
      </c>
    </row>
    <row r="95" spans="2:16" ht="20.25" thickBot="1">
      <c r="B95" s="60"/>
      <c r="C95" s="61">
        <v>80195</v>
      </c>
      <c r="D95" s="42"/>
      <c r="E95" s="113" t="s">
        <v>23</v>
      </c>
      <c r="F95" s="43">
        <f aca="true" t="shared" si="32" ref="F95:O95">SUM(F96)</f>
        <v>14545</v>
      </c>
      <c r="G95" s="43">
        <f t="shared" si="32"/>
        <v>0</v>
      </c>
      <c r="H95" s="43">
        <f t="shared" si="32"/>
        <v>0</v>
      </c>
      <c r="I95" s="43">
        <f t="shared" si="32"/>
        <v>0</v>
      </c>
      <c r="J95" s="43">
        <f t="shared" si="32"/>
        <v>0</v>
      </c>
      <c r="K95" s="43">
        <f t="shared" si="32"/>
        <v>0</v>
      </c>
      <c r="L95" s="43">
        <f t="shared" si="32"/>
        <v>0</v>
      </c>
      <c r="M95" s="43">
        <f t="shared" si="32"/>
        <v>0</v>
      </c>
      <c r="N95" s="43">
        <f t="shared" si="32"/>
        <v>0</v>
      </c>
      <c r="O95" s="43">
        <f t="shared" si="32"/>
        <v>0</v>
      </c>
      <c r="P95" s="125" t="e">
        <f t="shared" si="24"/>
        <v>#DIV/0!</v>
      </c>
    </row>
    <row r="96" spans="2:16" ht="45.75" customHeight="1" thickBot="1">
      <c r="B96" s="58"/>
      <c r="C96" s="32"/>
      <c r="D96" s="33" t="s">
        <v>100</v>
      </c>
      <c r="E96" s="108" t="s">
        <v>101</v>
      </c>
      <c r="F96" s="34">
        <v>14545</v>
      </c>
      <c r="G96" s="34"/>
      <c r="H96" s="34"/>
      <c r="I96" s="34"/>
      <c r="J96" s="35"/>
      <c r="K96" s="36"/>
      <c r="L96" s="37"/>
      <c r="M96" s="38"/>
      <c r="N96" s="34"/>
      <c r="O96" s="39"/>
      <c r="P96" s="125" t="e">
        <f t="shared" si="24"/>
        <v>#DIV/0!</v>
      </c>
    </row>
    <row r="97" spans="2:16" s="93" customFormat="1" ht="24" thickBot="1">
      <c r="B97" s="53">
        <v>852</v>
      </c>
      <c r="C97" s="54"/>
      <c r="D97" s="22"/>
      <c r="E97" s="110" t="s">
        <v>105</v>
      </c>
      <c r="F97" s="23">
        <f aca="true" t="shared" si="33" ref="F97:O97">SUM(F98,F100,F102,F105,F107,F109,F111)</f>
        <v>3012096</v>
      </c>
      <c r="G97" s="23">
        <f t="shared" si="33"/>
        <v>3150350</v>
      </c>
      <c r="H97" s="23">
        <f t="shared" si="33"/>
        <v>1392</v>
      </c>
      <c r="I97" s="23">
        <f t="shared" si="33"/>
        <v>1392</v>
      </c>
      <c r="J97" s="23" t="e">
        <f t="shared" si="33"/>
        <v>#DIV/0!</v>
      </c>
      <c r="K97" s="23" t="e">
        <f t="shared" si="33"/>
        <v>#REF!</v>
      </c>
      <c r="L97" s="23" t="e">
        <f t="shared" si="33"/>
        <v>#REF!</v>
      </c>
      <c r="M97" s="23" t="e">
        <f t="shared" si="33"/>
        <v>#REF!</v>
      </c>
      <c r="N97" s="24">
        <f t="shared" si="33"/>
        <v>1392</v>
      </c>
      <c r="O97" s="23">
        <f t="shared" si="33"/>
        <v>3099613.56</v>
      </c>
      <c r="P97" s="125">
        <f t="shared" si="24"/>
        <v>0.9838949830971162</v>
      </c>
    </row>
    <row r="98" spans="2:16" s="57" customFormat="1" ht="73.5" customHeight="1" thickBot="1">
      <c r="B98" s="55"/>
      <c r="C98" s="56">
        <v>85212</v>
      </c>
      <c r="D98" s="29"/>
      <c r="E98" s="111" t="s">
        <v>106</v>
      </c>
      <c r="F98" s="30">
        <f aca="true" t="shared" si="34" ref="F98:O98">SUM(F99:F99)</f>
        <v>2429131</v>
      </c>
      <c r="G98" s="30">
        <f t="shared" si="34"/>
        <v>2700000</v>
      </c>
      <c r="H98" s="30">
        <f t="shared" si="34"/>
        <v>0</v>
      </c>
      <c r="I98" s="30">
        <f t="shared" si="34"/>
        <v>0</v>
      </c>
      <c r="J98" s="30">
        <f t="shared" si="34"/>
        <v>0</v>
      </c>
      <c r="K98" s="30">
        <f t="shared" si="34"/>
        <v>0</v>
      </c>
      <c r="L98" s="30">
        <f t="shared" si="34"/>
        <v>0</v>
      </c>
      <c r="M98" s="30">
        <f t="shared" si="34"/>
        <v>0</v>
      </c>
      <c r="N98" s="30">
        <f t="shared" si="34"/>
        <v>0</v>
      </c>
      <c r="O98" s="30">
        <f t="shared" si="34"/>
        <v>2654708.29</v>
      </c>
      <c r="P98" s="125">
        <f t="shared" si="24"/>
        <v>0.9832252925925926</v>
      </c>
    </row>
    <row r="99" spans="2:16" ht="75.75" customHeight="1" thickBot="1">
      <c r="B99" s="58"/>
      <c r="C99" s="32"/>
      <c r="D99" s="33" t="s">
        <v>28</v>
      </c>
      <c r="E99" s="108" t="s">
        <v>29</v>
      </c>
      <c r="F99" s="34">
        <v>2429131</v>
      </c>
      <c r="G99" s="34">
        <v>2700000</v>
      </c>
      <c r="H99" s="34"/>
      <c r="I99" s="34"/>
      <c r="J99" s="35"/>
      <c r="K99" s="36"/>
      <c r="L99" s="37"/>
      <c r="M99" s="38"/>
      <c r="N99" s="34"/>
      <c r="O99" s="39">
        <v>2654708.29</v>
      </c>
      <c r="P99" s="125">
        <f t="shared" si="24"/>
        <v>0.9832252925925926</v>
      </c>
    </row>
    <row r="100" spans="2:16" s="57" customFormat="1" ht="75" customHeight="1" thickBot="1">
      <c r="B100" s="60"/>
      <c r="C100" s="61">
        <v>85213</v>
      </c>
      <c r="D100" s="42"/>
      <c r="E100" s="112" t="s">
        <v>109</v>
      </c>
      <c r="F100" s="43">
        <f aca="true" t="shared" si="35" ref="F100:O100">SUM(F101)</f>
        <v>19078</v>
      </c>
      <c r="G100" s="43">
        <f t="shared" si="35"/>
        <v>23600</v>
      </c>
      <c r="H100" s="43">
        <f t="shared" si="35"/>
        <v>0</v>
      </c>
      <c r="I100" s="43">
        <f t="shared" si="35"/>
        <v>0</v>
      </c>
      <c r="J100" s="43">
        <f t="shared" si="35"/>
        <v>0</v>
      </c>
      <c r="K100" s="43">
        <f t="shared" si="35"/>
        <v>0</v>
      </c>
      <c r="L100" s="43">
        <f t="shared" si="35"/>
        <v>0</v>
      </c>
      <c r="M100" s="43">
        <f t="shared" si="35"/>
        <v>0</v>
      </c>
      <c r="N100" s="43">
        <f t="shared" si="35"/>
        <v>0</v>
      </c>
      <c r="O100" s="43">
        <f t="shared" si="35"/>
        <v>22768.08</v>
      </c>
      <c r="P100" s="125">
        <f t="shared" si="24"/>
        <v>0.9647491525423729</v>
      </c>
    </row>
    <row r="101" spans="2:16" ht="77.25" customHeight="1" thickBot="1">
      <c r="B101" s="58"/>
      <c r="C101" s="32"/>
      <c r="D101" s="33" t="s">
        <v>28</v>
      </c>
      <c r="E101" s="108" t="s">
        <v>29</v>
      </c>
      <c r="F101" s="34">
        <v>19078</v>
      </c>
      <c r="G101" s="34">
        <v>23600</v>
      </c>
      <c r="H101" s="34"/>
      <c r="I101" s="34"/>
      <c r="J101" s="35"/>
      <c r="K101" s="36"/>
      <c r="L101" s="37"/>
      <c r="M101" s="38"/>
      <c r="N101" s="34"/>
      <c r="O101" s="39">
        <v>22768.08</v>
      </c>
      <c r="P101" s="125">
        <f t="shared" si="24"/>
        <v>0.9647491525423729</v>
      </c>
    </row>
    <row r="102" spans="2:16" s="57" customFormat="1" ht="47.25" customHeight="1" thickBot="1">
      <c r="B102" s="60"/>
      <c r="C102" s="61">
        <v>85214</v>
      </c>
      <c r="D102" s="42"/>
      <c r="E102" s="112" t="s">
        <v>110</v>
      </c>
      <c r="F102" s="43">
        <f aca="true" t="shared" si="36" ref="F102:O102">SUM(F103:F104)</f>
        <v>177497</v>
      </c>
      <c r="G102" s="43">
        <f t="shared" si="36"/>
        <v>204000</v>
      </c>
      <c r="H102" s="43">
        <f t="shared" si="36"/>
        <v>0</v>
      </c>
      <c r="I102" s="43">
        <f t="shared" si="36"/>
        <v>0</v>
      </c>
      <c r="J102" s="43">
        <f t="shared" si="36"/>
        <v>0</v>
      </c>
      <c r="K102" s="43">
        <f t="shared" si="36"/>
        <v>0</v>
      </c>
      <c r="L102" s="43">
        <f t="shared" si="36"/>
        <v>0</v>
      </c>
      <c r="M102" s="43">
        <f t="shared" si="36"/>
        <v>0</v>
      </c>
      <c r="N102" s="43">
        <f t="shared" si="36"/>
        <v>0</v>
      </c>
      <c r="O102" s="43">
        <f t="shared" si="36"/>
        <v>203991.64</v>
      </c>
      <c r="P102" s="125">
        <f t="shared" si="24"/>
        <v>0.9999590196078432</v>
      </c>
    </row>
    <row r="103" spans="2:16" s="57" customFormat="1" ht="80.25" customHeight="1" thickBot="1">
      <c r="B103" s="60"/>
      <c r="C103" s="61"/>
      <c r="D103" s="33" t="s">
        <v>28</v>
      </c>
      <c r="E103" s="108" t="s">
        <v>29</v>
      </c>
      <c r="F103" s="34">
        <v>124200</v>
      </c>
      <c r="G103" s="34">
        <v>151000</v>
      </c>
      <c r="H103" s="34"/>
      <c r="I103" s="34"/>
      <c r="J103" s="35"/>
      <c r="K103" s="36"/>
      <c r="L103" s="37"/>
      <c r="M103" s="38"/>
      <c r="N103" s="34"/>
      <c r="O103" s="80">
        <v>151000</v>
      </c>
      <c r="P103" s="125">
        <f t="shared" si="24"/>
        <v>1</v>
      </c>
    </row>
    <row r="104" spans="2:16" ht="51.75" customHeight="1" thickBot="1">
      <c r="B104" s="58"/>
      <c r="C104" s="32"/>
      <c r="D104" s="33" t="s">
        <v>100</v>
      </c>
      <c r="E104" s="108" t="s">
        <v>101</v>
      </c>
      <c r="F104" s="34">
        <v>53297</v>
      </c>
      <c r="G104" s="34">
        <v>53000</v>
      </c>
      <c r="H104" s="34"/>
      <c r="I104" s="34"/>
      <c r="J104" s="35"/>
      <c r="K104" s="36"/>
      <c r="L104" s="37"/>
      <c r="M104" s="38"/>
      <c r="N104" s="34"/>
      <c r="O104" s="39">
        <v>52991.64</v>
      </c>
      <c r="P104" s="125">
        <f t="shared" si="24"/>
        <v>0.9998422641509433</v>
      </c>
    </row>
    <row r="105" spans="2:16" s="57" customFormat="1" ht="20.25" thickBot="1">
      <c r="B105" s="60"/>
      <c r="C105" s="61">
        <v>85219</v>
      </c>
      <c r="D105" s="42"/>
      <c r="E105" s="113" t="s">
        <v>111</v>
      </c>
      <c r="F105" s="43">
        <f aca="true" t="shared" si="37" ref="F105:O105">SUM(F106:F106)</f>
        <v>90500</v>
      </c>
      <c r="G105" s="43">
        <f t="shared" si="37"/>
        <v>98750</v>
      </c>
      <c r="H105" s="43">
        <f t="shared" si="37"/>
        <v>0</v>
      </c>
      <c r="I105" s="43">
        <f t="shared" si="37"/>
        <v>0</v>
      </c>
      <c r="J105" s="43">
        <f t="shared" si="37"/>
        <v>0</v>
      </c>
      <c r="K105" s="43">
        <f t="shared" si="37"/>
        <v>0</v>
      </c>
      <c r="L105" s="43">
        <f t="shared" si="37"/>
        <v>0</v>
      </c>
      <c r="M105" s="43">
        <f t="shared" si="37"/>
        <v>0</v>
      </c>
      <c r="N105" s="43">
        <f t="shared" si="37"/>
        <v>0</v>
      </c>
      <c r="O105" s="43">
        <f t="shared" si="37"/>
        <v>98750</v>
      </c>
      <c r="P105" s="125">
        <f t="shared" si="24"/>
        <v>1</v>
      </c>
    </row>
    <row r="106" spans="2:16" ht="52.5" customHeight="1" thickBot="1">
      <c r="B106" s="58"/>
      <c r="C106" s="32"/>
      <c r="D106" s="33" t="s">
        <v>100</v>
      </c>
      <c r="E106" s="108" t="s">
        <v>112</v>
      </c>
      <c r="F106" s="34">
        <v>90500</v>
      </c>
      <c r="G106" s="34">
        <v>98750</v>
      </c>
      <c r="H106" s="34"/>
      <c r="I106" s="34"/>
      <c r="J106" s="35"/>
      <c r="K106" s="36"/>
      <c r="L106" s="37"/>
      <c r="M106" s="38"/>
      <c r="N106" s="34"/>
      <c r="O106" s="39">
        <v>98750</v>
      </c>
      <c r="P106" s="125">
        <f t="shared" si="24"/>
        <v>1</v>
      </c>
    </row>
    <row r="107" spans="2:16" s="57" customFormat="1" ht="33.75" customHeight="1" thickBot="1">
      <c r="B107" s="60"/>
      <c r="C107" s="61">
        <v>85228</v>
      </c>
      <c r="D107" s="42"/>
      <c r="E107" s="112" t="s">
        <v>113</v>
      </c>
      <c r="F107" s="43">
        <f aca="true" t="shared" si="38" ref="F107:O107">SUM(F108)</f>
        <v>16554</v>
      </c>
      <c r="G107" s="43">
        <f t="shared" si="38"/>
        <v>19000</v>
      </c>
      <c r="H107" s="43">
        <f t="shared" si="38"/>
        <v>0</v>
      </c>
      <c r="I107" s="43">
        <f t="shared" si="38"/>
        <v>0</v>
      </c>
      <c r="J107" s="43">
        <f t="shared" si="38"/>
        <v>0</v>
      </c>
      <c r="K107" s="43">
        <f t="shared" si="38"/>
        <v>0</v>
      </c>
      <c r="L107" s="43">
        <f t="shared" si="38"/>
        <v>0</v>
      </c>
      <c r="M107" s="43">
        <f t="shared" si="38"/>
        <v>0</v>
      </c>
      <c r="N107" s="43">
        <f t="shared" si="38"/>
        <v>0</v>
      </c>
      <c r="O107" s="43">
        <f t="shared" si="38"/>
        <v>14396.51</v>
      </c>
      <c r="P107" s="125">
        <f t="shared" si="24"/>
        <v>0.757711052631579</v>
      </c>
    </row>
    <row r="108" spans="2:16" ht="20.25" thickBot="1">
      <c r="B108" s="58"/>
      <c r="C108" s="32"/>
      <c r="D108" s="33" t="s">
        <v>17</v>
      </c>
      <c r="E108" s="108" t="s">
        <v>18</v>
      </c>
      <c r="F108" s="34">
        <v>16554</v>
      </c>
      <c r="G108" s="34">
        <v>19000</v>
      </c>
      <c r="H108" s="34"/>
      <c r="I108" s="34"/>
      <c r="J108" s="35"/>
      <c r="K108" s="36"/>
      <c r="L108" s="37"/>
      <c r="M108" s="38"/>
      <c r="N108" s="34"/>
      <c r="O108" s="39">
        <v>14396.51</v>
      </c>
      <c r="P108" s="125">
        <f t="shared" si="24"/>
        <v>0.757711052631579</v>
      </c>
    </row>
    <row r="109" spans="2:16" s="94" customFormat="1" ht="20.25" thickBot="1">
      <c r="B109" s="60"/>
      <c r="C109" s="61">
        <v>85278</v>
      </c>
      <c r="D109" s="42"/>
      <c r="E109" s="113" t="s">
        <v>114</v>
      </c>
      <c r="F109" s="43">
        <f aca="true" t="shared" si="39" ref="F109:O109">SUM(F110)</f>
        <v>175336</v>
      </c>
      <c r="G109" s="43">
        <f t="shared" si="39"/>
        <v>0</v>
      </c>
      <c r="H109" s="43">
        <f t="shared" si="39"/>
        <v>1392</v>
      </c>
      <c r="I109" s="43">
        <f t="shared" si="39"/>
        <v>1392</v>
      </c>
      <c r="J109" s="43" t="e">
        <f t="shared" si="39"/>
        <v>#DIV/0!</v>
      </c>
      <c r="K109" s="43" t="e">
        <f t="shared" si="39"/>
        <v>#REF!</v>
      </c>
      <c r="L109" s="43" t="e">
        <f t="shared" si="39"/>
        <v>#REF!</v>
      </c>
      <c r="M109" s="43" t="e">
        <f t="shared" si="39"/>
        <v>#REF!</v>
      </c>
      <c r="N109" s="43">
        <f t="shared" si="39"/>
        <v>1392</v>
      </c>
      <c r="O109" s="43">
        <f t="shared" si="39"/>
        <v>0</v>
      </c>
      <c r="P109" s="125" t="e">
        <f t="shared" si="24"/>
        <v>#DIV/0!</v>
      </c>
    </row>
    <row r="110" spans="2:16" ht="60.75" customHeight="1" thickBot="1">
      <c r="B110" s="58"/>
      <c r="C110" s="32"/>
      <c r="D110" s="33" t="s">
        <v>107</v>
      </c>
      <c r="E110" s="108" t="s">
        <v>108</v>
      </c>
      <c r="F110" s="34">
        <v>175336</v>
      </c>
      <c r="G110" s="34"/>
      <c r="H110" s="34">
        <v>1392</v>
      </c>
      <c r="I110" s="34">
        <v>1392</v>
      </c>
      <c r="J110" s="35" t="e">
        <f>H110/G110</f>
        <v>#DIV/0!</v>
      </c>
      <c r="K110" s="36" t="e">
        <f>I110/#REF!</f>
        <v>#REF!</v>
      </c>
      <c r="L110" s="37" t="e">
        <f>IF((I110-#REF!)&gt;0,I110-#REF!,0)</f>
        <v>#REF!</v>
      </c>
      <c r="M110" s="38" t="e">
        <f>IF((I110-#REF!)&lt;0,I110-#REF!,0)</f>
        <v>#REF!</v>
      </c>
      <c r="N110" s="34">
        <v>1392</v>
      </c>
      <c r="O110" s="39"/>
      <c r="P110" s="125" t="e">
        <f t="shared" si="24"/>
        <v>#DIV/0!</v>
      </c>
    </row>
    <row r="111" spans="2:16" s="94" customFormat="1" ht="20.25" thickBot="1">
      <c r="B111" s="60"/>
      <c r="C111" s="61">
        <v>85295</v>
      </c>
      <c r="D111" s="42"/>
      <c r="E111" s="113" t="s">
        <v>23</v>
      </c>
      <c r="F111" s="43">
        <f aca="true" t="shared" si="40" ref="F111:O111">SUM(F112)</f>
        <v>104000</v>
      </c>
      <c r="G111" s="43">
        <f t="shared" si="40"/>
        <v>105000</v>
      </c>
      <c r="H111" s="43">
        <f t="shared" si="40"/>
        <v>0</v>
      </c>
      <c r="I111" s="43">
        <f t="shared" si="40"/>
        <v>0</v>
      </c>
      <c r="J111" s="43">
        <f t="shared" si="40"/>
        <v>0</v>
      </c>
      <c r="K111" s="43">
        <f t="shared" si="40"/>
        <v>0</v>
      </c>
      <c r="L111" s="43">
        <f t="shared" si="40"/>
        <v>0</v>
      </c>
      <c r="M111" s="43">
        <f t="shared" si="40"/>
        <v>0</v>
      </c>
      <c r="N111" s="43">
        <f t="shared" si="40"/>
        <v>0</v>
      </c>
      <c r="O111" s="43">
        <f t="shared" si="40"/>
        <v>104999.04</v>
      </c>
      <c r="P111" s="125">
        <f t="shared" si="24"/>
        <v>0.9999908571428571</v>
      </c>
    </row>
    <row r="112" spans="2:16" ht="50.25" customHeight="1" thickBot="1">
      <c r="B112" s="59"/>
      <c r="C112" s="45"/>
      <c r="D112" s="46" t="s">
        <v>100</v>
      </c>
      <c r="E112" s="114" t="s">
        <v>112</v>
      </c>
      <c r="F112" s="47">
        <v>104000</v>
      </c>
      <c r="G112" s="47">
        <v>105000</v>
      </c>
      <c r="H112" s="47"/>
      <c r="I112" s="47"/>
      <c r="J112" s="48"/>
      <c r="K112" s="49"/>
      <c r="L112" s="50"/>
      <c r="M112" s="51"/>
      <c r="N112" s="47"/>
      <c r="O112" s="52">
        <v>104999.04</v>
      </c>
      <c r="P112" s="125">
        <f t="shared" si="24"/>
        <v>0.9999908571428571</v>
      </c>
    </row>
    <row r="113" spans="2:16" s="26" customFormat="1" ht="66" customHeight="1" thickBot="1">
      <c r="B113" s="53">
        <v>853</v>
      </c>
      <c r="C113" s="54"/>
      <c r="D113" s="22"/>
      <c r="E113" s="115" t="s">
        <v>115</v>
      </c>
      <c r="F113" s="23">
        <f aca="true" t="shared" si="41" ref="F113:O113">SUM(F114)</f>
        <v>0</v>
      </c>
      <c r="G113" s="23">
        <f t="shared" si="41"/>
        <v>0</v>
      </c>
      <c r="H113" s="23">
        <f t="shared" si="41"/>
        <v>118163</v>
      </c>
      <c r="I113" s="23">
        <f t="shared" si="41"/>
        <v>166066</v>
      </c>
      <c r="J113" s="23" t="e">
        <f t="shared" si="41"/>
        <v>#DIV/0!</v>
      </c>
      <c r="K113" s="23" t="e">
        <f t="shared" si="41"/>
        <v>#REF!</v>
      </c>
      <c r="L113" s="23" t="e">
        <f t="shared" si="41"/>
        <v>#REF!</v>
      </c>
      <c r="M113" s="23" t="e">
        <f t="shared" si="41"/>
        <v>#REF!</v>
      </c>
      <c r="N113" s="23">
        <f t="shared" si="41"/>
        <v>173092</v>
      </c>
      <c r="O113" s="25">
        <f t="shared" si="41"/>
        <v>0</v>
      </c>
      <c r="P113" s="125" t="e">
        <f t="shared" si="24"/>
        <v>#DIV/0!</v>
      </c>
    </row>
    <row r="114" spans="2:16" s="57" customFormat="1" ht="20.25" thickBot="1">
      <c r="B114" s="56"/>
      <c r="C114" s="56">
        <v>85324</v>
      </c>
      <c r="D114" s="29"/>
      <c r="E114" s="116" t="s">
        <v>116</v>
      </c>
      <c r="F114" s="30">
        <f>SUM(F116)</f>
        <v>0</v>
      </c>
      <c r="G114" s="30">
        <f aca="true" t="shared" si="42" ref="G114:O114">SUM(G116,G115)</f>
        <v>0</v>
      </c>
      <c r="H114" s="30">
        <f t="shared" si="42"/>
        <v>118163</v>
      </c>
      <c r="I114" s="30">
        <f t="shared" si="42"/>
        <v>166066</v>
      </c>
      <c r="J114" s="30" t="e">
        <f t="shared" si="42"/>
        <v>#DIV/0!</v>
      </c>
      <c r="K114" s="30" t="e">
        <f t="shared" si="42"/>
        <v>#REF!</v>
      </c>
      <c r="L114" s="30" t="e">
        <f t="shared" si="42"/>
        <v>#REF!</v>
      </c>
      <c r="M114" s="30" t="e">
        <f t="shared" si="42"/>
        <v>#REF!</v>
      </c>
      <c r="N114" s="30">
        <f t="shared" si="42"/>
        <v>173092</v>
      </c>
      <c r="O114" s="30">
        <f t="shared" si="42"/>
        <v>0</v>
      </c>
      <c r="P114" s="125" t="e">
        <f t="shared" si="24"/>
        <v>#DIV/0!</v>
      </c>
    </row>
    <row r="115" spans="2:16" s="88" customFormat="1" ht="62.25" customHeight="1" thickBot="1">
      <c r="B115" s="91"/>
      <c r="C115" s="91"/>
      <c r="D115" s="33" t="s">
        <v>117</v>
      </c>
      <c r="E115" s="108" t="s">
        <v>118</v>
      </c>
      <c r="F115" s="34"/>
      <c r="G115" s="34"/>
      <c r="H115" s="34"/>
      <c r="I115" s="34">
        <v>12420</v>
      </c>
      <c r="J115" s="35"/>
      <c r="K115" s="40" t="e">
        <f>I115/#REF!</f>
        <v>#REF!</v>
      </c>
      <c r="L115" s="43" t="e">
        <f>IF((I115-#REF!)&gt;0,I115-#REF!,0)</f>
        <v>#REF!</v>
      </c>
      <c r="M115" s="43" t="e">
        <f>IF((I115-#REF!)&lt;0,I115-#REF!,0)</f>
        <v>#REF!</v>
      </c>
      <c r="N115" s="34">
        <v>19446</v>
      </c>
      <c r="O115" s="39"/>
      <c r="P115" s="125" t="e">
        <f t="shared" si="24"/>
        <v>#DIV/0!</v>
      </c>
    </row>
    <row r="116" spans="2:16" ht="91.5" customHeight="1" thickBot="1">
      <c r="B116" s="32"/>
      <c r="C116" s="32"/>
      <c r="D116" s="33" t="s">
        <v>119</v>
      </c>
      <c r="E116" s="108" t="s">
        <v>21</v>
      </c>
      <c r="F116" s="34">
        <v>0</v>
      </c>
      <c r="G116" s="34"/>
      <c r="H116" s="34">
        <v>118163</v>
      </c>
      <c r="I116" s="34">
        <v>153646</v>
      </c>
      <c r="J116" s="35" t="e">
        <f>H116/G116</f>
        <v>#DIV/0!</v>
      </c>
      <c r="K116" s="40" t="e">
        <f>I116/#REF!</f>
        <v>#REF!</v>
      </c>
      <c r="L116" s="43" t="e">
        <f>IF((I116-#REF!)&gt;0,I116-#REF!,0)</f>
        <v>#REF!</v>
      </c>
      <c r="M116" s="43" t="e">
        <f>IF((I116-#REF!)&lt;0,I116-#REF!,0)</f>
        <v>#REF!</v>
      </c>
      <c r="N116" s="34">
        <v>153646</v>
      </c>
      <c r="O116" s="39"/>
      <c r="P116" s="125" t="e">
        <f t="shared" si="24"/>
        <v>#DIV/0!</v>
      </c>
    </row>
    <row r="117" spans="2:16" s="26" customFormat="1" ht="24.75" customHeight="1" thickBot="1">
      <c r="B117" s="61">
        <v>854</v>
      </c>
      <c r="C117" s="61"/>
      <c r="D117" s="42"/>
      <c r="E117" s="112" t="s">
        <v>120</v>
      </c>
      <c r="F117" s="43">
        <f aca="true" t="shared" si="43" ref="F117:O118">SUM(F118)</f>
        <v>21429</v>
      </c>
      <c r="G117" s="43">
        <f t="shared" si="43"/>
        <v>0</v>
      </c>
      <c r="H117" s="43">
        <f t="shared" si="43"/>
        <v>14484</v>
      </c>
      <c r="I117" s="43">
        <f t="shared" si="43"/>
        <v>127156</v>
      </c>
      <c r="J117" s="43" t="e">
        <f t="shared" si="43"/>
        <v>#DIV/0!</v>
      </c>
      <c r="K117" s="43" t="e">
        <f t="shared" si="43"/>
        <v>#REF!</v>
      </c>
      <c r="L117" s="43" t="e">
        <f t="shared" si="43"/>
        <v>#REF!</v>
      </c>
      <c r="M117" s="43" t="e">
        <f t="shared" si="43"/>
        <v>#REF!</v>
      </c>
      <c r="N117" s="43">
        <f t="shared" si="43"/>
        <v>127156</v>
      </c>
      <c r="O117" s="43">
        <f t="shared" si="43"/>
        <v>0</v>
      </c>
      <c r="P117" s="125" t="e">
        <f t="shared" si="24"/>
        <v>#DIV/0!</v>
      </c>
    </row>
    <row r="118" spans="2:16" s="57" customFormat="1" ht="20.25" thickBot="1">
      <c r="B118" s="61"/>
      <c r="C118" s="61">
        <v>85415</v>
      </c>
      <c r="D118" s="42"/>
      <c r="E118" s="113" t="s">
        <v>121</v>
      </c>
      <c r="F118" s="43">
        <f t="shared" si="43"/>
        <v>21429</v>
      </c>
      <c r="G118" s="43">
        <f t="shared" si="43"/>
        <v>0</v>
      </c>
      <c r="H118" s="43">
        <f t="shared" si="43"/>
        <v>14484</v>
      </c>
      <c r="I118" s="43">
        <f t="shared" si="43"/>
        <v>127156</v>
      </c>
      <c r="J118" s="43" t="e">
        <f t="shared" si="43"/>
        <v>#DIV/0!</v>
      </c>
      <c r="K118" s="43" t="e">
        <f t="shared" si="43"/>
        <v>#REF!</v>
      </c>
      <c r="L118" s="43" t="e">
        <f t="shared" si="43"/>
        <v>#REF!</v>
      </c>
      <c r="M118" s="43" t="e">
        <f t="shared" si="43"/>
        <v>#REF!</v>
      </c>
      <c r="N118" s="43">
        <f t="shared" si="43"/>
        <v>127156</v>
      </c>
      <c r="O118" s="43">
        <f t="shared" si="43"/>
        <v>0</v>
      </c>
      <c r="P118" s="125" t="e">
        <f t="shared" si="24"/>
        <v>#DIV/0!</v>
      </c>
    </row>
    <row r="119" spans="2:16" ht="60" customHeight="1" thickBot="1">
      <c r="B119" s="32"/>
      <c r="C119" s="32"/>
      <c r="D119" s="33" t="s">
        <v>100</v>
      </c>
      <c r="E119" s="108" t="s">
        <v>101</v>
      </c>
      <c r="F119" s="34">
        <v>21429</v>
      </c>
      <c r="G119" s="34"/>
      <c r="H119" s="34">
        <v>14484</v>
      </c>
      <c r="I119" s="34">
        <v>127156</v>
      </c>
      <c r="J119" s="40" t="e">
        <f>H119/G119</f>
        <v>#DIV/0!</v>
      </c>
      <c r="K119" s="40" t="e">
        <f>I119/#REF!</f>
        <v>#REF!</v>
      </c>
      <c r="L119" s="43" t="e">
        <f>IF((I119-#REF!)&gt;0,I119-#REF!,0)</f>
        <v>#REF!</v>
      </c>
      <c r="M119" s="43" t="e">
        <f>IF((I119-#REF!)&lt;0,I119-#REF!,0)</f>
        <v>#REF!</v>
      </c>
      <c r="N119" s="34">
        <v>127156</v>
      </c>
      <c r="O119" s="39"/>
      <c r="P119" s="125" t="e">
        <f t="shared" si="24"/>
        <v>#DIV/0!</v>
      </c>
    </row>
    <row r="120" spans="2:16" s="95" customFormat="1" ht="24" thickBot="1">
      <c r="B120" s="53">
        <v>900</v>
      </c>
      <c r="C120" s="54"/>
      <c r="D120" s="22"/>
      <c r="E120" s="110"/>
      <c r="F120" s="23" t="e">
        <f>SUM(#REF!)</f>
        <v>#REF!</v>
      </c>
      <c r="G120" s="23">
        <f aca="true" t="shared" si="44" ref="G120:O121">SUM(G121)</f>
        <v>61450</v>
      </c>
      <c r="H120" s="23">
        <f t="shared" si="44"/>
        <v>0</v>
      </c>
      <c r="I120" s="23">
        <f t="shared" si="44"/>
        <v>0</v>
      </c>
      <c r="J120" s="23">
        <f t="shared" si="44"/>
        <v>0</v>
      </c>
      <c r="K120" s="23" t="e">
        <f t="shared" si="44"/>
        <v>#REF!</v>
      </c>
      <c r="L120" s="23" t="e">
        <f t="shared" si="44"/>
        <v>#REF!</v>
      </c>
      <c r="M120" s="23" t="e">
        <f t="shared" si="44"/>
        <v>#REF!</v>
      </c>
      <c r="N120" s="24">
        <f t="shared" si="44"/>
        <v>1450</v>
      </c>
      <c r="O120" s="23">
        <f t="shared" si="44"/>
        <v>59660.31</v>
      </c>
      <c r="P120" s="125">
        <f t="shared" si="24"/>
        <v>0.9708756712774613</v>
      </c>
    </row>
    <row r="121" spans="2:19" s="88" customFormat="1" ht="20.25" thickBot="1">
      <c r="B121" s="56"/>
      <c r="C121" s="56">
        <v>90015</v>
      </c>
      <c r="D121" s="29"/>
      <c r="E121" s="116" t="s">
        <v>122</v>
      </c>
      <c r="F121" s="30"/>
      <c r="G121" s="30">
        <f t="shared" si="44"/>
        <v>61450</v>
      </c>
      <c r="H121" s="30">
        <f t="shared" si="44"/>
        <v>0</v>
      </c>
      <c r="I121" s="30">
        <f t="shared" si="44"/>
        <v>0</v>
      </c>
      <c r="J121" s="30">
        <f t="shared" si="44"/>
        <v>0</v>
      </c>
      <c r="K121" s="30" t="e">
        <f t="shared" si="44"/>
        <v>#REF!</v>
      </c>
      <c r="L121" s="30" t="e">
        <f t="shared" si="44"/>
        <v>#REF!</v>
      </c>
      <c r="M121" s="30" t="e">
        <f t="shared" si="44"/>
        <v>#REF!</v>
      </c>
      <c r="N121" s="30">
        <f t="shared" si="44"/>
        <v>1450</v>
      </c>
      <c r="O121" s="30">
        <f>O122</f>
        <v>59660.31</v>
      </c>
      <c r="P121" s="125">
        <f t="shared" si="24"/>
        <v>0.9708756712774613</v>
      </c>
      <c r="Q121" s="88" t="s">
        <v>144</v>
      </c>
      <c r="S121" s="88" t="s">
        <v>145</v>
      </c>
    </row>
    <row r="122" spans="2:20" s="88" customFormat="1" ht="21.75" customHeight="1" thickBot="1">
      <c r="B122" s="61"/>
      <c r="C122" s="61"/>
      <c r="D122" s="33" t="s">
        <v>17</v>
      </c>
      <c r="E122" s="108" t="s">
        <v>18</v>
      </c>
      <c r="F122" s="43"/>
      <c r="G122" s="34">
        <f>Q122+S122</f>
        <v>61450</v>
      </c>
      <c r="H122" s="34"/>
      <c r="I122" s="34"/>
      <c r="J122" s="40"/>
      <c r="K122" s="40" t="e">
        <f>I122/#REF!</f>
        <v>#REF!</v>
      </c>
      <c r="L122" s="43" t="e">
        <f>IF((I122-#REF!)&gt;0,I122-#REF!,0)</f>
        <v>#REF!</v>
      </c>
      <c r="M122" s="43" t="e">
        <f>IF((I122-#REF!)&lt;0,I122-#REF!,0)</f>
        <v>#REF!</v>
      </c>
      <c r="N122" s="34">
        <v>1450</v>
      </c>
      <c r="O122" s="39">
        <f>R122+T122</f>
        <v>59660.31</v>
      </c>
      <c r="P122" s="125">
        <f t="shared" si="24"/>
        <v>0.9708756712774613</v>
      </c>
      <c r="Q122" s="138">
        <v>1450</v>
      </c>
      <c r="R122" s="138">
        <v>1985</v>
      </c>
      <c r="S122" s="138">
        <v>60000</v>
      </c>
      <c r="T122" s="138">
        <v>57675.31</v>
      </c>
    </row>
    <row r="123" spans="2:16" s="26" customFormat="1" ht="46.5" customHeight="1" thickBot="1">
      <c r="B123" s="53">
        <v>921</v>
      </c>
      <c r="C123" s="54"/>
      <c r="D123" s="22"/>
      <c r="E123" s="115" t="s">
        <v>123</v>
      </c>
      <c r="F123" s="23">
        <f aca="true" t="shared" si="45" ref="F123:O124">SUM(F124)</f>
        <v>35000</v>
      </c>
      <c r="G123" s="23">
        <f t="shared" si="45"/>
        <v>0</v>
      </c>
      <c r="H123" s="23">
        <f t="shared" si="45"/>
        <v>0</v>
      </c>
      <c r="I123" s="23">
        <f t="shared" si="45"/>
        <v>0</v>
      </c>
      <c r="J123" s="23">
        <f t="shared" si="45"/>
        <v>0</v>
      </c>
      <c r="K123" s="23">
        <f t="shared" si="45"/>
        <v>0</v>
      </c>
      <c r="L123" s="23">
        <f t="shared" si="45"/>
        <v>0</v>
      </c>
      <c r="M123" s="23">
        <f t="shared" si="45"/>
        <v>0</v>
      </c>
      <c r="N123" s="24">
        <f t="shared" si="45"/>
        <v>0</v>
      </c>
      <c r="O123" s="23">
        <f t="shared" si="45"/>
        <v>0</v>
      </c>
      <c r="P123" s="125" t="e">
        <f t="shared" si="24"/>
        <v>#DIV/0!</v>
      </c>
    </row>
    <row r="124" spans="2:16" s="57" customFormat="1" ht="22.5" customHeight="1" thickBot="1">
      <c r="B124" s="55"/>
      <c r="C124" s="56">
        <v>92116</v>
      </c>
      <c r="D124" s="29"/>
      <c r="E124" s="116" t="s">
        <v>124</v>
      </c>
      <c r="F124" s="30">
        <f t="shared" si="45"/>
        <v>35000</v>
      </c>
      <c r="G124" s="30">
        <f t="shared" si="45"/>
        <v>0</v>
      </c>
      <c r="H124" s="30">
        <f t="shared" si="45"/>
        <v>0</v>
      </c>
      <c r="I124" s="30">
        <f t="shared" si="45"/>
        <v>0</v>
      </c>
      <c r="J124" s="30">
        <f t="shared" si="45"/>
        <v>0</v>
      </c>
      <c r="K124" s="30">
        <f t="shared" si="45"/>
        <v>0</v>
      </c>
      <c r="L124" s="30">
        <f t="shared" si="45"/>
        <v>0</v>
      </c>
      <c r="M124" s="30">
        <f t="shared" si="45"/>
        <v>0</v>
      </c>
      <c r="N124" s="30">
        <f t="shared" si="45"/>
        <v>0</v>
      </c>
      <c r="O124" s="30">
        <f t="shared" si="45"/>
        <v>0</v>
      </c>
      <c r="P124" s="125" t="e">
        <f t="shared" si="24"/>
        <v>#DIV/0!</v>
      </c>
    </row>
    <row r="125" spans="2:16" ht="64.5" customHeight="1" thickBot="1">
      <c r="B125" s="59"/>
      <c r="C125" s="45"/>
      <c r="D125" s="46" t="s">
        <v>125</v>
      </c>
      <c r="E125" s="114" t="s">
        <v>126</v>
      </c>
      <c r="F125" s="47">
        <v>35000</v>
      </c>
      <c r="G125" s="47"/>
      <c r="H125" s="47"/>
      <c r="I125" s="47"/>
      <c r="J125" s="48"/>
      <c r="K125" s="49"/>
      <c r="L125" s="50"/>
      <c r="M125" s="51"/>
      <c r="N125" s="47"/>
      <c r="O125" s="52"/>
      <c r="P125" s="125" t="e">
        <f t="shared" si="24"/>
        <v>#DIV/0!</v>
      </c>
    </row>
    <row r="126" spans="2:16" s="88" customFormat="1" ht="21" customHeight="1" thickBot="1">
      <c r="B126" s="53">
        <v>926</v>
      </c>
      <c r="C126" s="54"/>
      <c r="D126" s="22"/>
      <c r="E126" s="115" t="s">
        <v>127</v>
      </c>
      <c r="F126" s="23">
        <f>SUM(F128)</f>
        <v>89821</v>
      </c>
      <c r="G126" s="23">
        <f aca="true" t="shared" si="46" ref="G126:O127">SUM(G127)</f>
        <v>0</v>
      </c>
      <c r="H126" s="23">
        <f t="shared" si="46"/>
        <v>0</v>
      </c>
      <c r="I126" s="23">
        <f t="shared" si="46"/>
        <v>0</v>
      </c>
      <c r="J126" s="23">
        <f t="shared" si="46"/>
        <v>0</v>
      </c>
      <c r="K126" s="23" t="e">
        <f t="shared" si="46"/>
        <v>#REF!</v>
      </c>
      <c r="L126" s="23" t="e">
        <f t="shared" si="46"/>
        <v>#REF!</v>
      </c>
      <c r="M126" s="23" t="e">
        <f t="shared" si="46"/>
        <v>#REF!</v>
      </c>
      <c r="N126" s="24">
        <f t="shared" si="46"/>
        <v>30000</v>
      </c>
      <c r="O126" s="23">
        <f t="shared" si="46"/>
        <v>0</v>
      </c>
      <c r="P126" s="125" t="e">
        <f t="shared" si="24"/>
        <v>#DIV/0!</v>
      </c>
    </row>
    <row r="127" spans="2:16" s="88" customFormat="1" ht="20.25" thickBot="1">
      <c r="B127" s="97"/>
      <c r="C127" s="56">
        <v>92601</v>
      </c>
      <c r="D127" s="98"/>
      <c r="E127" s="121" t="s">
        <v>128</v>
      </c>
      <c r="F127" s="96"/>
      <c r="G127" s="96">
        <f t="shared" si="46"/>
        <v>0</v>
      </c>
      <c r="H127" s="96">
        <f t="shared" si="46"/>
        <v>0</v>
      </c>
      <c r="I127" s="96">
        <f t="shared" si="46"/>
        <v>0</v>
      </c>
      <c r="J127" s="96">
        <f t="shared" si="46"/>
        <v>0</v>
      </c>
      <c r="K127" s="96" t="e">
        <f t="shared" si="46"/>
        <v>#REF!</v>
      </c>
      <c r="L127" s="96" t="e">
        <f t="shared" si="46"/>
        <v>#REF!</v>
      </c>
      <c r="M127" s="96" t="e">
        <f t="shared" si="46"/>
        <v>#REF!</v>
      </c>
      <c r="N127" s="96">
        <f t="shared" si="46"/>
        <v>30000</v>
      </c>
      <c r="O127" s="99">
        <f t="shared" si="46"/>
        <v>0</v>
      </c>
      <c r="P127" s="125" t="e">
        <f t="shared" si="24"/>
        <v>#DIV/0!</v>
      </c>
    </row>
    <row r="128" spans="2:16" s="88" customFormat="1" ht="90" customHeight="1" thickBot="1">
      <c r="B128" s="58"/>
      <c r="C128" s="32"/>
      <c r="D128" s="33" t="s">
        <v>129</v>
      </c>
      <c r="E128" s="108" t="s">
        <v>130</v>
      </c>
      <c r="F128" s="34">
        <v>89821</v>
      </c>
      <c r="G128" s="34"/>
      <c r="H128" s="34"/>
      <c r="I128" s="34"/>
      <c r="J128" s="35"/>
      <c r="K128" s="36" t="e">
        <f>I128/#REF!</f>
        <v>#REF!</v>
      </c>
      <c r="L128" s="37" t="e">
        <f>IF((I128-#REF!)&gt;0,I128-#REF!,0)</f>
        <v>#REF!</v>
      </c>
      <c r="M128" s="38" t="e">
        <f>IF((I128-#REF!)&lt;0,I128-#REF!,0)</f>
        <v>#REF!</v>
      </c>
      <c r="N128" s="34">
        <v>30000</v>
      </c>
      <c r="O128" s="39"/>
      <c r="P128" s="125" t="e">
        <f t="shared" si="24"/>
        <v>#DIV/0!</v>
      </c>
    </row>
    <row r="129" spans="2:16" s="104" customFormat="1" ht="20.25" thickBot="1">
      <c r="B129" s="100"/>
      <c r="C129" s="101"/>
      <c r="D129" s="102"/>
      <c r="E129" s="122" t="s">
        <v>131</v>
      </c>
      <c r="F129" s="103" t="e">
        <f>SUM(F123,F117,F113,F97,F87,F80,F47,F44,F37,F29,F22,F7)</f>
        <v>#REF!</v>
      </c>
      <c r="G129" s="103">
        <f aca="true" t="shared" si="47" ref="G129:O129">SUM(G126,G123,G120,G117,G113,G97,G87,G80,G47,G44,G37,G29,G22,G7)</f>
        <v>5122659</v>
      </c>
      <c r="H129" s="103">
        <f t="shared" si="47"/>
        <v>138077</v>
      </c>
      <c r="I129" s="103">
        <f t="shared" si="47"/>
        <v>301839</v>
      </c>
      <c r="J129" s="103" t="e">
        <f t="shared" si="47"/>
        <v>#DIV/0!</v>
      </c>
      <c r="K129" s="103" t="e">
        <f t="shared" si="47"/>
        <v>#REF!</v>
      </c>
      <c r="L129" s="103" t="e">
        <f t="shared" si="47"/>
        <v>#REF!</v>
      </c>
      <c r="M129" s="103" t="e">
        <f t="shared" si="47"/>
        <v>#REF!</v>
      </c>
      <c r="N129" s="103">
        <f t="shared" si="47"/>
        <v>413011</v>
      </c>
      <c r="O129" s="103">
        <f t="shared" si="47"/>
        <v>5183849.11</v>
      </c>
      <c r="P129" s="125">
        <f t="shared" si="24"/>
        <v>1.0119449898968487</v>
      </c>
    </row>
    <row r="131" spans="14:15" ht="18.75">
      <c r="N131" s="105"/>
      <c r="O131" s="105"/>
    </row>
  </sheetData>
  <sheetProtection/>
  <printOptions/>
  <pageMargins left="0.8267716535433072" right="0" top="0.3937007874015748" bottom="0.7086614173228347" header="0.5118110236220472" footer="0.5118110236220472"/>
  <pageSetup firstPageNumber="20" useFirstPageNumber="1" fitToHeight="4" fitToWidth="0" horizontalDpi="300" verticalDpi="300" orientation="landscape" paperSize="9" scale="6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151"/>
  <sheetViews>
    <sheetView tabSelected="1" view="pageBreakPreview" zoomScale="40" zoomScaleNormal="85" zoomScaleSheetLayoutView="4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1" sqref="D11"/>
    </sheetView>
  </sheetViews>
  <sheetFormatPr defaultColWidth="9.00390625" defaultRowHeight="12.75"/>
  <cols>
    <col min="1" max="1" width="3.375" style="3" customWidth="1"/>
    <col min="2" max="2" width="7.875" style="1" customWidth="1"/>
    <col min="3" max="3" width="12.00390625" style="1" customWidth="1"/>
    <col min="4" max="4" width="7.75390625" style="159" customWidth="1"/>
    <col min="5" max="5" width="48.75390625" style="168" customWidth="1"/>
    <col min="6" max="6" width="0.2421875" style="2" hidden="1" customWidth="1"/>
    <col min="7" max="7" width="20.125" style="2" customWidth="1"/>
    <col min="8" max="8" width="18.625" style="2" hidden="1" customWidth="1"/>
    <col min="9" max="9" width="22.125" style="2" hidden="1" customWidth="1"/>
    <col min="10" max="11" width="15.375" style="2" hidden="1" customWidth="1"/>
    <col min="12" max="12" width="18.875" style="2" hidden="1" customWidth="1"/>
    <col min="13" max="13" width="20.25390625" style="2" hidden="1" customWidth="1"/>
    <col min="14" max="14" width="19.25390625" style="2" hidden="1" customWidth="1"/>
    <col min="15" max="15" width="26.25390625" style="2" customWidth="1"/>
    <col min="16" max="16" width="22.625" style="123" customWidth="1"/>
    <col min="17" max="17" width="20.125" style="2" customWidth="1"/>
    <col min="18" max="18" width="18.625" style="2" hidden="1" customWidth="1"/>
    <col min="19" max="19" width="22.125" style="2" hidden="1" customWidth="1"/>
    <col min="20" max="21" width="15.375" style="2" hidden="1" customWidth="1"/>
    <col min="22" max="22" width="18.875" style="2" hidden="1" customWidth="1"/>
    <col min="23" max="23" width="20.25390625" style="2" hidden="1" customWidth="1"/>
    <col min="24" max="24" width="19.25390625" style="2" hidden="1" customWidth="1"/>
    <col min="25" max="25" width="26.25390625" style="2" customWidth="1"/>
    <col min="26" max="26" width="22.625" style="123" customWidth="1"/>
    <col min="27" max="16384" width="9.125" style="3" customWidth="1"/>
  </cols>
  <sheetData>
    <row r="2" spans="2:25" ht="27.75">
      <c r="B2" s="139" t="s">
        <v>174</v>
      </c>
      <c r="C2" s="106"/>
      <c r="D2" s="158"/>
      <c r="E2" s="167"/>
      <c r="F2" s="106"/>
      <c r="G2" s="106"/>
      <c r="H2" s="106"/>
      <c r="I2" s="106"/>
      <c r="J2" s="106"/>
      <c r="K2" s="106"/>
      <c r="L2" s="106"/>
      <c r="M2" s="106"/>
      <c r="N2" s="106"/>
      <c r="O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8:26" ht="19.5" thickBot="1">
      <c r="H3" s="5"/>
      <c r="I3" s="5"/>
      <c r="P3" s="140"/>
      <c r="R3" s="5"/>
      <c r="S3" s="5"/>
      <c r="Z3" s="140" t="s">
        <v>175</v>
      </c>
    </row>
    <row r="4" spans="7:26" ht="18.75" customHeight="1" thickBot="1">
      <c r="G4" s="181" t="s">
        <v>176</v>
      </c>
      <c r="H4" s="182"/>
      <c r="I4" s="182"/>
      <c r="J4" s="182"/>
      <c r="K4" s="182"/>
      <c r="L4" s="182"/>
      <c r="M4" s="182"/>
      <c r="N4" s="182"/>
      <c r="O4" s="182"/>
      <c r="P4" s="183"/>
      <c r="Q4" s="184" t="s">
        <v>177</v>
      </c>
      <c r="R4" s="185"/>
      <c r="S4" s="185"/>
      <c r="T4" s="185"/>
      <c r="U4" s="185"/>
      <c r="V4" s="185"/>
      <c r="W4" s="185"/>
      <c r="X4" s="185"/>
      <c r="Y4" s="185"/>
      <c r="Z4" s="186"/>
    </row>
    <row r="5" spans="2:26" ht="81.75" customHeight="1">
      <c r="B5" s="6" t="s">
        <v>1</v>
      </c>
      <c r="C5" s="7" t="s">
        <v>2</v>
      </c>
      <c r="D5" s="8" t="s">
        <v>3</v>
      </c>
      <c r="E5" s="7" t="s">
        <v>4</v>
      </c>
      <c r="F5" s="9" t="s">
        <v>5</v>
      </c>
      <c r="G5" s="175" t="s">
        <v>149</v>
      </c>
      <c r="H5" s="176" t="s">
        <v>6</v>
      </c>
      <c r="I5" s="176" t="s">
        <v>7</v>
      </c>
      <c r="J5" s="176" t="s">
        <v>8</v>
      </c>
      <c r="K5" s="176" t="s">
        <v>9</v>
      </c>
      <c r="L5" s="176" t="s">
        <v>10</v>
      </c>
      <c r="M5" s="176" t="s">
        <v>11</v>
      </c>
      <c r="N5" s="177" t="s">
        <v>12</v>
      </c>
      <c r="O5" s="178" t="s">
        <v>150</v>
      </c>
      <c r="P5" s="179" t="s">
        <v>135</v>
      </c>
      <c r="Q5" s="175" t="s">
        <v>149</v>
      </c>
      <c r="R5" s="176" t="s">
        <v>6</v>
      </c>
      <c r="S5" s="176" t="s">
        <v>7</v>
      </c>
      <c r="T5" s="176" t="s">
        <v>8</v>
      </c>
      <c r="U5" s="176" t="s">
        <v>9</v>
      </c>
      <c r="V5" s="176" t="s">
        <v>10</v>
      </c>
      <c r="W5" s="176" t="s">
        <v>11</v>
      </c>
      <c r="X5" s="177" t="s">
        <v>12</v>
      </c>
      <c r="Y5" s="178" t="s">
        <v>150</v>
      </c>
      <c r="Z5" s="179" t="s">
        <v>135</v>
      </c>
    </row>
    <row r="6" spans="2:26" s="19" customFormat="1" ht="15">
      <c r="B6" s="143">
        <v>1</v>
      </c>
      <c r="C6" s="143">
        <v>2</v>
      </c>
      <c r="D6" s="8">
        <v>3</v>
      </c>
      <c r="E6" s="169">
        <v>4</v>
      </c>
      <c r="F6" s="143">
        <v>5</v>
      </c>
      <c r="G6" s="143">
        <v>5</v>
      </c>
      <c r="H6" s="143">
        <v>8</v>
      </c>
      <c r="I6" s="143">
        <v>6</v>
      </c>
      <c r="J6" s="143">
        <v>10</v>
      </c>
      <c r="K6" s="143">
        <v>10</v>
      </c>
      <c r="L6" s="143">
        <v>11</v>
      </c>
      <c r="M6" s="143">
        <v>12</v>
      </c>
      <c r="N6" s="144">
        <v>6</v>
      </c>
      <c r="O6" s="145">
        <v>6</v>
      </c>
      <c r="P6" s="146">
        <v>7</v>
      </c>
      <c r="Q6" s="143">
        <v>5</v>
      </c>
      <c r="R6" s="143">
        <v>8</v>
      </c>
      <c r="S6" s="143">
        <v>6</v>
      </c>
      <c r="T6" s="143">
        <v>10</v>
      </c>
      <c r="U6" s="143">
        <v>10</v>
      </c>
      <c r="V6" s="143">
        <v>11</v>
      </c>
      <c r="W6" s="143">
        <v>12</v>
      </c>
      <c r="X6" s="144">
        <v>6</v>
      </c>
      <c r="Y6" s="145">
        <v>6</v>
      </c>
      <c r="Z6" s="146">
        <v>7</v>
      </c>
    </row>
    <row r="7" spans="2:26" s="26" customFormat="1" ht="23.25">
      <c r="B7" s="147" t="s">
        <v>13</v>
      </c>
      <c r="C7" s="147"/>
      <c r="D7" s="42"/>
      <c r="E7" s="152" t="s">
        <v>14</v>
      </c>
      <c r="F7" s="148" t="e">
        <f>SUM(F8,#REF!,F10)</f>
        <v>#REF!</v>
      </c>
      <c r="G7" s="148">
        <f>SUM(G8,G10)</f>
        <v>174838</v>
      </c>
      <c r="H7" s="148">
        <f aca="true" t="shared" si="0" ref="H7:O7">SUM(H8,H10)</f>
        <v>0</v>
      </c>
      <c r="I7" s="148">
        <f t="shared" si="0"/>
        <v>0</v>
      </c>
      <c r="J7" s="148">
        <f t="shared" si="0"/>
        <v>0</v>
      </c>
      <c r="K7" s="148">
        <f t="shared" si="0"/>
        <v>0</v>
      </c>
      <c r="L7" s="148">
        <f t="shared" si="0"/>
        <v>0</v>
      </c>
      <c r="M7" s="148">
        <f t="shared" si="0"/>
        <v>0</v>
      </c>
      <c r="N7" s="148">
        <f t="shared" si="0"/>
        <v>0</v>
      </c>
      <c r="O7" s="148">
        <f t="shared" si="0"/>
        <v>174753.53</v>
      </c>
      <c r="P7" s="141">
        <f>O7/G7</f>
        <v>0.9995168670426338</v>
      </c>
      <c r="Q7" s="148">
        <f>SUM(Q8,Q10)</f>
        <v>0</v>
      </c>
      <c r="R7" s="148">
        <f aca="true" t="shared" si="1" ref="R7:Y7">SUM(R8,R10)</f>
        <v>0</v>
      </c>
      <c r="S7" s="148">
        <f t="shared" si="1"/>
        <v>0</v>
      </c>
      <c r="T7" s="148">
        <f t="shared" si="1"/>
        <v>0</v>
      </c>
      <c r="U7" s="148">
        <f t="shared" si="1"/>
        <v>0</v>
      </c>
      <c r="V7" s="148">
        <f t="shared" si="1"/>
        <v>0</v>
      </c>
      <c r="W7" s="148">
        <f t="shared" si="1"/>
        <v>0</v>
      </c>
      <c r="X7" s="148">
        <f t="shared" si="1"/>
        <v>0</v>
      </c>
      <c r="Y7" s="148">
        <f t="shared" si="1"/>
        <v>0</v>
      </c>
      <c r="Z7" s="141"/>
    </row>
    <row r="8" spans="2:26" ht="30">
      <c r="B8" s="150"/>
      <c r="C8" s="41" t="s">
        <v>15</v>
      </c>
      <c r="D8" s="42"/>
      <c r="E8" s="112" t="s">
        <v>16</v>
      </c>
      <c r="F8" s="43">
        <f>SUM(F9:F9)</f>
        <v>21032</v>
      </c>
      <c r="G8" s="43">
        <f aca="true" t="shared" si="2" ref="G8:Y8">SUM(G9)</f>
        <v>15000</v>
      </c>
      <c r="H8" s="43">
        <f t="shared" si="2"/>
        <v>0</v>
      </c>
      <c r="I8" s="43">
        <f t="shared" si="2"/>
        <v>0</v>
      </c>
      <c r="J8" s="43">
        <f t="shared" si="2"/>
        <v>0</v>
      </c>
      <c r="K8" s="43">
        <f t="shared" si="2"/>
        <v>0</v>
      </c>
      <c r="L8" s="43">
        <f t="shared" si="2"/>
        <v>0</v>
      </c>
      <c r="M8" s="43">
        <f t="shared" si="2"/>
        <v>0</v>
      </c>
      <c r="N8" s="43">
        <f t="shared" si="2"/>
        <v>0</v>
      </c>
      <c r="O8" s="43">
        <f t="shared" si="2"/>
        <v>14930</v>
      </c>
      <c r="P8" s="141">
        <f aca="true" t="shared" si="3" ref="P8:P83">O8/G8</f>
        <v>0.9953333333333333</v>
      </c>
      <c r="Q8" s="43">
        <f t="shared" si="2"/>
        <v>0</v>
      </c>
      <c r="R8" s="43">
        <f t="shared" si="2"/>
        <v>0</v>
      </c>
      <c r="S8" s="43">
        <f t="shared" si="2"/>
        <v>0</v>
      </c>
      <c r="T8" s="43">
        <f t="shared" si="2"/>
        <v>0</v>
      </c>
      <c r="U8" s="43">
        <f t="shared" si="2"/>
        <v>0</v>
      </c>
      <c r="V8" s="43">
        <f t="shared" si="2"/>
        <v>0</v>
      </c>
      <c r="W8" s="43">
        <f t="shared" si="2"/>
        <v>0</v>
      </c>
      <c r="X8" s="43">
        <f t="shared" si="2"/>
        <v>0</v>
      </c>
      <c r="Y8" s="43">
        <f t="shared" si="2"/>
        <v>0</v>
      </c>
      <c r="Z8" s="141"/>
    </row>
    <row r="9" spans="2:26" ht="19.5">
      <c r="B9" s="150"/>
      <c r="C9" s="32"/>
      <c r="D9" s="33" t="s">
        <v>17</v>
      </c>
      <c r="E9" s="108" t="s">
        <v>18</v>
      </c>
      <c r="F9" s="34">
        <v>21032</v>
      </c>
      <c r="G9" s="34">
        <v>15000</v>
      </c>
      <c r="H9" s="34"/>
      <c r="I9" s="34"/>
      <c r="J9" s="35"/>
      <c r="K9" s="40"/>
      <c r="L9" s="43"/>
      <c r="M9" s="43"/>
      <c r="N9" s="34"/>
      <c r="O9" s="34">
        <v>14930</v>
      </c>
      <c r="P9" s="142">
        <f t="shared" si="3"/>
        <v>0.9953333333333333</v>
      </c>
      <c r="Q9" s="34"/>
      <c r="R9" s="34"/>
      <c r="S9" s="34"/>
      <c r="T9" s="35"/>
      <c r="U9" s="40"/>
      <c r="V9" s="43"/>
      <c r="W9" s="43"/>
      <c r="X9" s="34"/>
      <c r="Y9" s="34"/>
      <c r="Z9" s="142"/>
    </row>
    <row r="10" spans="2:26" ht="19.5">
      <c r="B10" s="150"/>
      <c r="C10" s="41" t="s">
        <v>22</v>
      </c>
      <c r="D10" s="42"/>
      <c r="E10" s="112" t="s">
        <v>23</v>
      </c>
      <c r="F10" s="43">
        <f>SUM(F12:F13)</f>
        <v>10252</v>
      </c>
      <c r="G10" s="43">
        <f aca="true" t="shared" si="4" ref="G10:O10">SUM(G11:G13)</f>
        <v>159838</v>
      </c>
      <c r="H10" s="43">
        <f t="shared" si="4"/>
        <v>0</v>
      </c>
      <c r="I10" s="43">
        <f t="shared" si="4"/>
        <v>0</v>
      </c>
      <c r="J10" s="43">
        <f t="shared" si="4"/>
        <v>0</v>
      </c>
      <c r="K10" s="43">
        <f t="shared" si="4"/>
        <v>0</v>
      </c>
      <c r="L10" s="43">
        <f t="shared" si="4"/>
        <v>0</v>
      </c>
      <c r="M10" s="43">
        <f t="shared" si="4"/>
        <v>0</v>
      </c>
      <c r="N10" s="43">
        <f t="shared" si="4"/>
        <v>0</v>
      </c>
      <c r="O10" s="43">
        <f t="shared" si="4"/>
        <v>159823.53</v>
      </c>
      <c r="P10" s="141">
        <f t="shared" si="3"/>
        <v>0.9999094708392247</v>
      </c>
      <c r="Q10" s="43">
        <f aca="true" t="shared" si="5" ref="Q10:Y10">SUM(Q11:Q13)</f>
        <v>0</v>
      </c>
      <c r="R10" s="43">
        <f t="shared" si="5"/>
        <v>0</v>
      </c>
      <c r="S10" s="43">
        <f t="shared" si="5"/>
        <v>0</v>
      </c>
      <c r="T10" s="43">
        <f t="shared" si="5"/>
        <v>0</v>
      </c>
      <c r="U10" s="43">
        <f t="shared" si="5"/>
        <v>0</v>
      </c>
      <c r="V10" s="43">
        <f t="shared" si="5"/>
        <v>0</v>
      </c>
      <c r="W10" s="43">
        <f t="shared" si="5"/>
        <v>0</v>
      </c>
      <c r="X10" s="43">
        <f t="shared" si="5"/>
        <v>0</v>
      </c>
      <c r="Y10" s="43">
        <f t="shared" si="5"/>
        <v>0</v>
      </c>
      <c r="Z10" s="141"/>
    </row>
    <row r="11" spans="2:26" ht="90">
      <c r="B11" s="150"/>
      <c r="C11" s="41"/>
      <c r="D11" s="33" t="s">
        <v>24</v>
      </c>
      <c r="E11" s="108" t="s">
        <v>25</v>
      </c>
      <c r="F11" s="43"/>
      <c r="G11" s="34">
        <v>1350</v>
      </c>
      <c r="H11" s="34"/>
      <c r="I11" s="34"/>
      <c r="J11" s="40"/>
      <c r="K11" s="40"/>
      <c r="L11" s="43"/>
      <c r="M11" s="43"/>
      <c r="N11" s="34"/>
      <c r="O11" s="34">
        <v>1345.93</v>
      </c>
      <c r="P11" s="142">
        <f t="shared" si="3"/>
        <v>0.9969851851851852</v>
      </c>
      <c r="Q11" s="34"/>
      <c r="R11" s="34"/>
      <c r="S11" s="34"/>
      <c r="T11" s="40"/>
      <c r="U11" s="40"/>
      <c r="V11" s="43"/>
      <c r="W11" s="43"/>
      <c r="X11" s="34"/>
      <c r="Y11" s="34"/>
      <c r="Z11" s="142"/>
    </row>
    <row r="12" spans="2:26" ht="75">
      <c r="B12" s="150"/>
      <c r="C12" s="32"/>
      <c r="D12" s="33" t="s">
        <v>151</v>
      </c>
      <c r="E12" s="161" t="s">
        <v>159</v>
      </c>
      <c r="F12" s="34"/>
      <c r="G12" s="34">
        <v>116270</v>
      </c>
      <c r="H12" s="34"/>
      <c r="I12" s="34"/>
      <c r="J12" s="35"/>
      <c r="K12" s="40"/>
      <c r="L12" s="43"/>
      <c r="M12" s="43"/>
      <c r="N12" s="34"/>
      <c r="O12" s="34">
        <v>116270</v>
      </c>
      <c r="P12" s="142">
        <f t="shared" si="3"/>
        <v>1</v>
      </c>
      <c r="Q12" s="34"/>
      <c r="R12" s="34"/>
      <c r="S12" s="34"/>
      <c r="T12" s="35"/>
      <c r="U12" s="40"/>
      <c r="V12" s="43"/>
      <c r="W12" s="43"/>
      <c r="X12" s="34"/>
      <c r="Y12" s="34"/>
      <c r="Z12" s="142"/>
    </row>
    <row r="13" spans="2:26" ht="60">
      <c r="B13" s="150"/>
      <c r="C13" s="32"/>
      <c r="D13" s="33" t="s">
        <v>28</v>
      </c>
      <c r="E13" s="108" t="s">
        <v>29</v>
      </c>
      <c r="F13" s="34">
        <v>10252</v>
      </c>
      <c r="G13" s="34">
        <v>42218</v>
      </c>
      <c r="H13" s="34"/>
      <c r="I13" s="34"/>
      <c r="J13" s="35"/>
      <c r="K13" s="40"/>
      <c r="L13" s="43"/>
      <c r="M13" s="43"/>
      <c r="N13" s="34"/>
      <c r="O13" s="34">
        <v>42207.6</v>
      </c>
      <c r="P13" s="142">
        <f t="shared" si="3"/>
        <v>0.9997536595764839</v>
      </c>
      <c r="Q13" s="34"/>
      <c r="R13" s="34"/>
      <c r="S13" s="34"/>
      <c r="T13" s="35"/>
      <c r="U13" s="40"/>
      <c r="V13" s="43"/>
      <c r="W13" s="43"/>
      <c r="X13" s="34"/>
      <c r="Y13" s="34"/>
      <c r="Z13" s="142"/>
    </row>
    <row r="14" spans="2:26" ht="23.25">
      <c r="B14" s="151">
        <v>600</v>
      </c>
      <c r="C14" s="151"/>
      <c r="D14" s="42"/>
      <c r="E14" s="152" t="s">
        <v>138</v>
      </c>
      <c r="F14" s="148" t="e">
        <f>SUM(#REF!)</f>
        <v>#REF!</v>
      </c>
      <c r="G14" s="148">
        <f>SUM(G15)</f>
        <v>6417</v>
      </c>
      <c r="H14" s="148">
        <f aca="true" t="shared" si="6" ref="H14:O14">SUM(H15)</f>
        <v>0</v>
      </c>
      <c r="I14" s="148">
        <f t="shared" si="6"/>
        <v>0</v>
      </c>
      <c r="J14" s="148">
        <f t="shared" si="6"/>
        <v>0</v>
      </c>
      <c r="K14" s="148">
        <f t="shared" si="6"/>
        <v>0</v>
      </c>
      <c r="L14" s="148">
        <f t="shared" si="6"/>
        <v>0</v>
      </c>
      <c r="M14" s="148">
        <f t="shared" si="6"/>
        <v>0</v>
      </c>
      <c r="N14" s="148">
        <f t="shared" si="6"/>
        <v>0</v>
      </c>
      <c r="O14" s="148">
        <f t="shared" si="6"/>
        <v>6717.25</v>
      </c>
      <c r="P14" s="141">
        <f>O14/G14</f>
        <v>1.0467897771544334</v>
      </c>
      <c r="Q14" s="148">
        <f>SUM(Q15)</f>
        <v>137622</v>
      </c>
      <c r="R14" s="148">
        <f aca="true" t="shared" si="7" ref="R14:Y14">SUM(R15)</f>
        <v>0</v>
      </c>
      <c r="S14" s="148">
        <f t="shared" si="7"/>
        <v>0</v>
      </c>
      <c r="T14" s="148">
        <f t="shared" si="7"/>
        <v>0</v>
      </c>
      <c r="U14" s="148">
        <f t="shared" si="7"/>
        <v>0</v>
      </c>
      <c r="V14" s="148">
        <f t="shared" si="7"/>
        <v>0</v>
      </c>
      <c r="W14" s="148">
        <f t="shared" si="7"/>
        <v>0</v>
      </c>
      <c r="X14" s="148">
        <f t="shared" si="7"/>
        <v>0</v>
      </c>
      <c r="Y14" s="148">
        <f t="shared" si="7"/>
        <v>137622</v>
      </c>
      <c r="Z14" s="141">
        <f>Y14/Q14</f>
        <v>1</v>
      </c>
    </row>
    <row r="15" spans="2:26" ht="19.5">
      <c r="B15" s="32"/>
      <c r="C15" s="61">
        <v>60016</v>
      </c>
      <c r="D15" s="42"/>
      <c r="E15" s="112" t="s">
        <v>140</v>
      </c>
      <c r="F15" s="43">
        <f>SUM(F16:F24)</f>
        <v>1643406</v>
      </c>
      <c r="G15" s="43">
        <f>SUM(G16:G17)</f>
        <v>6417</v>
      </c>
      <c r="H15" s="43">
        <f aca="true" t="shared" si="8" ref="H15:O15">SUM(H16:H17)</f>
        <v>0</v>
      </c>
      <c r="I15" s="43">
        <f t="shared" si="8"/>
        <v>0</v>
      </c>
      <c r="J15" s="43">
        <f t="shared" si="8"/>
        <v>0</v>
      </c>
      <c r="K15" s="43">
        <f t="shared" si="8"/>
        <v>0</v>
      </c>
      <c r="L15" s="43">
        <f t="shared" si="8"/>
        <v>0</v>
      </c>
      <c r="M15" s="43">
        <f t="shared" si="8"/>
        <v>0</v>
      </c>
      <c r="N15" s="43">
        <f t="shared" si="8"/>
        <v>0</v>
      </c>
      <c r="O15" s="43">
        <f t="shared" si="8"/>
        <v>6717.25</v>
      </c>
      <c r="P15" s="141">
        <f>O15/G15</f>
        <v>1.0467897771544334</v>
      </c>
      <c r="Q15" s="43">
        <f>SUM(Q16:Q17)</f>
        <v>137622</v>
      </c>
      <c r="R15" s="43">
        <f aca="true" t="shared" si="9" ref="R15:Y15">SUM(R16:R17)</f>
        <v>0</v>
      </c>
      <c r="S15" s="43">
        <f t="shared" si="9"/>
        <v>0</v>
      </c>
      <c r="T15" s="43">
        <f t="shared" si="9"/>
        <v>0</v>
      </c>
      <c r="U15" s="43">
        <f t="shared" si="9"/>
        <v>0</v>
      </c>
      <c r="V15" s="43">
        <f t="shared" si="9"/>
        <v>0</v>
      </c>
      <c r="W15" s="43">
        <f t="shared" si="9"/>
        <v>0</v>
      </c>
      <c r="X15" s="43">
        <f t="shared" si="9"/>
        <v>0</v>
      </c>
      <c r="Y15" s="43">
        <f t="shared" si="9"/>
        <v>137622</v>
      </c>
      <c r="Z15" s="141">
        <f>Y15/Q15</f>
        <v>1</v>
      </c>
    </row>
    <row r="16" spans="2:26" ht="19.5">
      <c r="B16" s="32"/>
      <c r="C16" s="32"/>
      <c r="D16" s="33" t="s">
        <v>46</v>
      </c>
      <c r="E16" s="108" t="s">
        <v>47</v>
      </c>
      <c r="F16" s="34">
        <v>143246</v>
      </c>
      <c r="G16" s="34">
        <v>6417</v>
      </c>
      <c r="H16" s="34"/>
      <c r="I16" s="34"/>
      <c r="J16" s="35"/>
      <c r="K16" s="40"/>
      <c r="L16" s="43"/>
      <c r="M16" s="43"/>
      <c r="N16" s="34"/>
      <c r="O16" s="34">
        <v>6717.25</v>
      </c>
      <c r="P16" s="142">
        <f>O16/G16</f>
        <v>1.0467897771544334</v>
      </c>
      <c r="Q16" s="34"/>
      <c r="R16" s="34"/>
      <c r="S16" s="34"/>
      <c r="T16" s="35"/>
      <c r="U16" s="40"/>
      <c r="V16" s="43"/>
      <c r="W16" s="43"/>
      <c r="X16" s="34"/>
      <c r="Y16" s="34"/>
      <c r="Z16" s="142"/>
    </row>
    <row r="17" spans="2:26" ht="90">
      <c r="B17" s="32"/>
      <c r="C17" s="32"/>
      <c r="D17" s="33" t="s">
        <v>119</v>
      </c>
      <c r="E17" s="161" t="s">
        <v>141</v>
      </c>
      <c r="F17" s="34"/>
      <c r="G17" s="34"/>
      <c r="H17" s="34"/>
      <c r="I17" s="34"/>
      <c r="J17" s="35"/>
      <c r="K17" s="40"/>
      <c r="L17" s="43"/>
      <c r="M17" s="43"/>
      <c r="N17" s="34"/>
      <c r="O17" s="34"/>
      <c r="P17" s="142"/>
      <c r="Q17" s="34">
        <v>137622</v>
      </c>
      <c r="R17" s="34"/>
      <c r="S17" s="34"/>
      <c r="T17" s="35"/>
      <c r="U17" s="40"/>
      <c r="V17" s="43"/>
      <c r="W17" s="43"/>
      <c r="X17" s="34"/>
      <c r="Y17" s="34">
        <v>137622</v>
      </c>
      <c r="Z17" s="142">
        <f>Y17/Q17</f>
        <v>1</v>
      </c>
    </row>
    <row r="18" spans="2:26" s="26" customFormat="1" ht="23.25">
      <c r="B18" s="151">
        <v>700</v>
      </c>
      <c r="C18" s="151"/>
      <c r="D18" s="42"/>
      <c r="E18" s="152" t="s">
        <v>30</v>
      </c>
      <c r="F18" s="148">
        <f>SUM(F19)</f>
        <v>500442</v>
      </c>
      <c r="G18" s="148">
        <f>SUM(G19)</f>
        <v>1231900</v>
      </c>
      <c r="H18" s="148">
        <f aca="true" t="shared" si="10" ref="H18:O18">SUM(H19)</f>
        <v>0</v>
      </c>
      <c r="I18" s="148">
        <f t="shared" si="10"/>
        <v>0</v>
      </c>
      <c r="J18" s="148">
        <f t="shared" si="10"/>
        <v>0</v>
      </c>
      <c r="K18" s="148">
        <f t="shared" si="10"/>
        <v>0</v>
      </c>
      <c r="L18" s="148">
        <f t="shared" si="10"/>
        <v>0</v>
      </c>
      <c r="M18" s="148">
        <f t="shared" si="10"/>
        <v>0</v>
      </c>
      <c r="N18" s="148">
        <f t="shared" si="10"/>
        <v>0</v>
      </c>
      <c r="O18" s="148">
        <f t="shared" si="10"/>
        <v>1268399.87</v>
      </c>
      <c r="P18" s="141">
        <f>O18/G18</f>
        <v>1.0296289228021756</v>
      </c>
      <c r="Q18" s="148">
        <f>SUM(Q19)</f>
        <v>419814</v>
      </c>
      <c r="R18" s="148">
        <f aca="true" t="shared" si="11" ref="R18:Y18">SUM(R19)</f>
        <v>0</v>
      </c>
      <c r="S18" s="148">
        <f t="shared" si="11"/>
        <v>0</v>
      </c>
      <c r="T18" s="148">
        <f t="shared" si="11"/>
        <v>0</v>
      </c>
      <c r="U18" s="148">
        <f t="shared" si="11"/>
        <v>0</v>
      </c>
      <c r="V18" s="148">
        <f t="shared" si="11"/>
        <v>0</v>
      </c>
      <c r="W18" s="148">
        <f t="shared" si="11"/>
        <v>0</v>
      </c>
      <c r="X18" s="148">
        <f t="shared" si="11"/>
        <v>0</v>
      </c>
      <c r="Y18" s="148">
        <f t="shared" si="11"/>
        <v>419814</v>
      </c>
      <c r="Z18" s="141">
        <f>Y18/Q18</f>
        <v>1</v>
      </c>
    </row>
    <row r="19" spans="2:26" s="57" customFormat="1" ht="19.5">
      <c r="B19" s="61"/>
      <c r="C19" s="61">
        <v>70005</v>
      </c>
      <c r="D19" s="42"/>
      <c r="E19" s="112" t="s">
        <v>31</v>
      </c>
      <c r="F19" s="43">
        <f>SUM(F20:F25)</f>
        <v>500442</v>
      </c>
      <c r="G19" s="43">
        <f>SUM(G20:G26)</f>
        <v>1231900</v>
      </c>
      <c r="H19" s="43">
        <f aca="true" t="shared" si="12" ref="H19:O19">SUM(H20:H26)</f>
        <v>0</v>
      </c>
      <c r="I19" s="43">
        <f t="shared" si="12"/>
        <v>0</v>
      </c>
      <c r="J19" s="43">
        <f t="shared" si="12"/>
        <v>0</v>
      </c>
      <c r="K19" s="43">
        <f t="shared" si="12"/>
        <v>0</v>
      </c>
      <c r="L19" s="43">
        <f t="shared" si="12"/>
        <v>0</v>
      </c>
      <c r="M19" s="43">
        <f t="shared" si="12"/>
        <v>0</v>
      </c>
      <c r="N19" s="43">
        <f t="shared" si="12"/>
        <v>0</v>
      </c>
      <c r="O19" s="43">
        <f t="shared" si="12"/>
        <v>1268399.87</v>
      </c>
      <c r="P19" s="141">
        <f t="shared" si="3"/>
        <v>1.0296289228021756</v>
      </c>
      <c r="Q19" s="43">
        <f>SUM(Q20:Q26)</f>
        <v>419814</v>
      </c>
      <c r="R19" s="43">
        <f aca="true" t="shared" si="13" ref="R19:Y19">SUM(R20:R26)</f>
        <v>0</v>
      </c>
      <c r="S19" s="43">
        <f t="shared" si="13"/>
        <v>0</v>
      </c>
      <c r="T19" s="43">
        <f t="shared" si="13"/>
        <v>0</v>
      </c>
      <c r="U19" s="43">
        <f t="shared" si="13"/>
        <v>0</v>
      </c>
      <c r="V19" s="43">
        <f t="shared" si="13"/>
        <v>0</v>
      </c>
      <c r="W19" s="43">
        <f t="shared" si="13"/>
        <v>0</v>
      </c>
      <c r="X19" s="43">
        <f t="shared" si="13"/>
        <v>0</v>
      </c>
      <c r="Y19" s="43">
        <f t="shared" si="13"/>
        <v>419814</v>
      </c>
      <c r="Z19" s="141">
        <f>Y19/Q19</f>
        <v>1</v>
      </c>
    </row>
    <row r="20" spans="2:26" ht="30">
      <c r="B20" s="32"/>
      <c r="C20" s="32"/>
      <c r="D20" s="33" t="s">
        <v>32</v>
      </c>
      <c r="E20" s="108" t="s">
        <v>33</v>
      </c>
      <c r="F20" s="34">
        <v>143246</v>
      </c>
      <c r="G20" s="34">
        <v>60000</v>
      </c>
      <c r="H20" s="34"/>
      <c r="I20" s="34"/>
      <c r="J20" s="35"/>
      <c r="K20" s="40"/>
      <c r="L20" s="43"/>
      <c r="M20" s="43"/>
      <c r="N20" s="34"/>
      <c r="O20" s="34">
        <v>57451.01</v>
      </c>
      <c r="P20" s="142">
        <f t="shared" si="3"/>
        <v>0.9575168333333334</v>
      </c>
      <c r="Q20" s="34"/>
      <c r="R20" s="34"/>
      <c r="S20" s="34"/>
      <c r="T20" s="35"/>
      <c r="U20" s="40"/>
      <c r="V20" s="43"/>
      <c r="W20" s="43"/>
      <c r="X20" s="34"/>
      <c r="Y20" s="34"/>
      <c r="Z20" s="142"/>
    </row>
    <row r="21" spans="2:26" ht="90">
      <c r="B21" s="32"/>
      <c r="C21" s="32"/>
      <c r="D21" s="33" t="s">
        <v>24</v>
      </c>
      <c r="E21" s="108" t="s">
        <v>25</v>
      </c>
      <c r="F21" s="34">
        <v>334130</v>
      </c>
      <c r="G21" s="34">
        <v>427000</v>
      </c>
      <c r="H21" s="34"/>
      <c r="I21" s="34"/>
      <c r="J21" s="35"/>
      <c r="K21" s="40"/>
      <c r="L21" s="43"/>
      <c r="M21" s="43"/>
      <c r="N21" s="34"/>
      <c r="O21" s="34">
        <v>447333.08</v>
      </c>
      <c r="P21" s="142">
        <f t="shared" si="3"/>
        <v>1.0476184543325526</v>
      </c>
      <c r="Q21" s="34"/>
      <c r="R21" s="34"/>
      <c r="S21" s="34"/>
      <c r="T21" s="35"/>
      <c r="U21" s="40"/>
      <c r="V21" s="43"/>
      <c r="W21" s="43"/>
      <c r="X21" s="34"/>
      <c r="Y21" s="34"/>
      <c r="Z21" s="142"/>
    </row>
    <row r="22" spans="2:26" ht="45">
      <c r="B22" s="32"/>
      <c r="C22" s="32"/>
      <c r="D22" s="33" t="s">
        <v>34</v>
      </c>
      <c r="E22" s="108" t="s">
        <v>35</v>
      </c>
      <c r="F22" s="34">
        <v>21900</v>
      </c>
      <c r="G22" s="34">
        <v>31000</v>
      </c>
      <c r="H22" s="34"/>
      <c r="I22" s="34"/>
      <c r="J22" s="35"/>
      <c r="K22" s="40"/>
      <c r="L22" s="43"/>
      <c r="M22" s="43"/>
      <c r="N22" s="34"/>
      <c r="O22" s="34">
        <v>31367.63</v>
      </c>
      <c r="P22" s="142">
        <f t="shared" si="3"/>
        <v>1.0118590322580645</v>
      </c>
      <c r="Q22" s="34"/>
      <c r="R22" s="34"/>
      <c r="S22" s="34"/>
      <c r="T22" s="35"/>
      <c r="U22" s="40"/>
      <c r="V22" s="43"/>
      <c r="W22" s="43"/>
      <c r="X22" s="34"/>
      <c r="Y22" s="34"/>
      <c r="Z22" s="142"/>
    </row>
    <row r="23" spans="2:26" ht="75">
      <c r="B23" s="32"/>
      <c r="C23" s="32"/>
      <c r="D23" s="33" t="s">
        <v>151</v>
      </c>
      <c r="E23" s="161" t="s">
        <v>159</v>
      </c>
      <c r="F23" s="34"/>
      <c r="G23" s="34">
        <v>706500</v>
      </c>
      <c r="H23" s="34"/>
      <c r="I23" s="34"/>
      <c r="J23" s="35"/>
      <c r="K23" s="40"/>
      <c r="L23" s="43"/>
      <c r="M23" s="43"/>
      <c r="N23" s="34"/>
      <c r="O23" s="34">
        <v>722992.01</v>
      </c>
      <c r="P23" s="142">
        <f t="shared" si="3"/>
        <v>1.023343255484784</v>
      </c>
      <c r="Q23" s="34"/>
      <c r="R23" s="34"/>
      <c r="S23" s="34"/>
      <c r="T23" s="35"/>
      <c r="U23" s="40"/>
      <c r="V23" s="43"/>
      <c r="W23" s="43"/>
      <c r="X23" s="34"/>
      <c r="Y23" s="34"/>
      <c r="Z23" s="142"/>
    </row>
    <row r="24" spans="2:26" ht="19.5">
      <c r="B24" s="32"/>
      <c r="C24" s="32"/>
      <c r="D24" s="33" t="s">
        <v>44</v>
      </c>
      <c r="E24" s="161" t="s">
        <v>45</v>
      </c>
      <c r="F24" s="34"/>
      <c r="G24" s="34">
        <v>6500</v>
      </c>
      <c r="H24" s="34"/>
      <c r="I24" s="34"/>
      <c r="J24" s="35"/>
      <c r="K24" s="40"/>
      <c r="L24" s="43"/>
      <c r="M24" s="43"/>
      <c r="N24" s="34"/>
      <c r="O24" s="34">
        <v>7567.52</v>
      </c>
      <c r="P24" s="142">
        <f t="shared" si="3"/>
        <v>1.1642338461538462</v>
      </c>
      <c r="Q24" s="34"/>
      <c r="R24" s="34"/>
      <c r="S24" s="34"/>
      <c r="T24" s="35"/>
      <c r="U24" s="40"/>
      <c r="V24" s="43"/>
      <c r="W24" s="43"/>
      <c r="X24" s="34"/>
      <c r="Y24" s="34"/>
      <c r="Z24" s="142"/>
    </row>
    <row r="25" spans="2:26" ht="19.5">
      <c r="B25" s="32"/>
      <c r="C25" s="32"/>
      <c r="D25" s="33" t="s">
        <v>46</v>
      </c>
      <c r="E25" s="170" t="s">
        <v>47</v>
      </c>
      <c r="F25" s="34">
        <v>1166</v>
      </c>
      <c r="G25" s="34">
        <v>900</v>
      </c>
      <c r="H25" s="34"/>
      <c r="I25" s="34"/>
      <c r="J25" s="35"/>
      <c r="K25" s="40"/>
      <c r="L25" s="43"/>
      <c r="M25" s="43"/>
      <c r="N25" s="34"/>
      <c r="O25" s="34">
        <v>1688.62</v>
      </c>
      <c r="P25" s="142">
        <f t="shared" si="3"/>
        <v>1.8762444444444444</v>
      </c>
      <c r="Q25" s="34"/>
      <c r="R25" s="34"/>
      <c r="S25" s="34"/>
      <c r="T25" s="35"/>
      <c r="U25" s="40"/>
      <c r="V25" s="43"/>
      <c r="W25" s="43"/>
      <c r="X25" s="34"/>
      <c r="Y25" s="34"/>
      <c r="Z25" s="142"/>
    </row>
    <row r="26" spans="2:26" ht="76.5">
      <c r="B26" s="32"/>
      <c r="C26" s="32"/>
      <c r="D26" s="33" t="s">
        <v>129</v>
      </c>
      <c r="E26" s="163" t="s">
        <v>130</v>
      </c>
      <c r="F26" s="34"/>
      <c r="G26" s="34"/>
      <c r="H26" s="34"/>
      <c r="I26" s="34"/>
      <c r="J26" s="35"/>
      <c r="K26" s="40"/>
      <c r="L26" s="43"/>
      <c r="M26" s="43"/>
      <c r="N26" s="34"/>
      <c r="O26" s="34"/>
      <c r="P26" s="142"/>
      <c r="Q26" s="34">
        <v>419814</v>
      </c>
      <c r="R26" s="34"/>
      <c r="S26" s="34"/>
      <c r="T26" s="35"/>
      <c r="U26" s="40"/>
      <c r="V26" s="43"/>
      <c r="W26" s="43"/>
      <c r="X26" s="34"/>
      <c r="Y26" s="34">
        <v>419814</v>
      </c>
      <c r="Z26" s="142">
        <f>Y26/Q26</f>
        <v>1</v>
      </c>
    </row>
    <row r="27" spans="2:26" ht="23.25">
      <c r="B27" s="151">
        <v>710</v>
      </c>
      <c r="C27" s="61"/>
      <c r="D27" s="42"/>
      <c r="E27" s="171" t="s">
        <v>160</v>
      </c>
      <c r="F27" s="43"/>
      <c r="G27" s="148">
        <f>G28</f>
        <v>1600</v>
      </c>
      <c r="H27" s="148"/>
      <c r="I27" s="148"/>
      <c r="J27" s="155"/>
      <c r="K27" s="155"/>
      <c r="L27" s="148"/>
      <c r="M27" s="148"/>
      <c r="N27" s="148"/>
      <c r="O27" s="148">
        <f>O28</f>
        <v>1600</v>
      </c>
      <c r="P27" s="141">
        <f>O27/G27</f>
        <v>1</v>
      </c>
      <c r="Q27" s="148">
        <f>Q28</f>
        <v>0</v>
      </c>
      <c r="R27" s="148"/>
      <c r="S27" s="148"/>
      <c r="T27" s="155"/>
      <c r="U27" s="155"/>
      <c r="V27" s="148"/>
      <c r="W27" s="148"/>
      <c r="X27" s="148"/>
      <c r="Y27" s="148">
        <f>Y28</f>
        <v>0</v>
      </c>
      <c r="Z27" s="141"/>
    </row>
    <row r="28" spans="2:26" ht="19.5">
      <c r="B28" s="61"/>
      <c r="C28" s="61">
        <v>71035</v>
      </c>
      <c r="D28" s="42"/>
      <c r="E28" s="172" t="s">
        <v>161</v>
      </c>
      <c r="F28" s="43"/>
      <c r="G28" s="43">
        <f>G29</f>
        <v>1600</v>
      </c>
      <c r="H28" s="43"/>
      <c r="I28" s="43"/>
      <c r="J28" s="40"/>
      <c r="K28" s="40"/>
      <c r="L28" s="43"/>
      <c r="M28" s="43"/>
      <c r="N28" s="43"/>
      <c r="O28" s="43">
        <f>O29</f>
        <v>1600</v>
      </c>
      <c r="P28" s="141">
        <f>O28/G28</f>
        <v>1</v>
      </c>
      <c r="Q28" s="43">
        <f>Q29</f>
        <v>0</v>
      </c>
      <c r="R28" s="43"/>
      <c r="S28" s="43"/>
      <c r="T28" s="40"/>
      <c r="U28" s="40"/>
      <c r="V28" s="43"/>
      <c r="W28" s="43"/>
      <c r="X28" s="43"/>
      <c r="Y28" s="43">
        <f>Y29</f>
        <v>0</v>
      </c>
      <c r="Z28" s="141"/>
    </row>
    <row r="29" spans="2:26" ht="61.5">
      <c r="B29" s="32"/>
      <c r="C29" s="32"/>
      <c r="D29" s="33" t="s">
        <v>152</v>
      </c>
      <c r="E29" s="163" t="s">
        <v>162</v>
      </c>
      <c r="F29" s="34"/>
      <c r="G29" s="34">
        <v>1600</v>
      </c>
      <c r="H29" s="34"/>
      <c r="I29" s="34"/>
      <c r="J29" s="35"/>
      <c r="K29" s="40"/>
      <c r="L29" s="43"/>
      <c r="M29" s="43"/>
      <c r="N29" s="34"/>
      <c r="O29" s="34">
        <v>1600</v>
      </c>
      <c r="P29" s="142">
        <f>O29/G29</f>
        <v>1</v>
      </c>
      <c r="Q29" s="34"/>
      <c r="R29" s="34"/>
      <c r="S29" s="34"/>
      <c r="T29" s="35"/>
      <c r="U29" s="40"/>
      <c r="V29" s="43"/>
      <c r="W29" s="43"/>
      <c r="X29" s="34"/>
      <c r="Y29" s="34"/>
      <c r="Z29" s="142"/>
    </row>
    <row r="30" spans="2:26" s="26" customFormat="1" ht="23.25">
      <c r="B30" s="151">
        <v>750</v>
      </c>
      <c r="C30" s="151"/>
      <c r="D30" s="42"/>
      <c r="E30" s="152" t="s">
        <v>39</v>
      </c>
      <c r="F30" s="148">
        <f>SUM(F31,F34)</f>
        <v>69362</v>
      </c>
      <c r="G30" s="148">
        <f>SUM(G31,G34,G38)</f>
        <v>117211</v>
      </c>
      <c r="H30" s="148">
        <f aca="true" t="shared" si="14" ref="H30:O30">SUM(H31,H34,H38)</f>
        <v>0</v>
      </c>
      <c r="I30" s="148">
        <f t="shared" si="14"/>
        <v>0</v>
      </c>
      <c r="J30" s="148">
        <f t="shared" si="14"/>
        <v>0</v>
      </c>
      <c r="K30" s="148">
        <f t="shared" si="14"/>
        <v>0</v>
      </c>
      <c r="L30" s="148">
        <f t="shared" si="14"/>
        <v>0</v>
      </c>
      <c r="M30" s="148">
        <f t="shared" si="14"/>
        <v>0</v>
      </c>
      <c r="N30" s="148">
        <f t="shared" si="14"/>
        <v>0</v>
      </c>
      <c r="O30" s="148">
        <f t="shared" si="14"/>
        <v>154054.95</v>
      </c>
      <c r="P30" s="141">
        <f t="shared" si="3"/>
        <v>1.3143386712851184</v>
      </c>
      <c r="Q30" s="148">
        <f>SUM(Q31,Q34,Q38)</f>
        <v>0</v>
      </c>
      <c r="R30" s="148">
        <f aca="true" t="shared" si="15" ref="R30:Y30">SUM(R31,R34,R38)</f>
        <v>0</v>
      </c>
      <c r="S30" s="148">
        <f t="shared" si="15"/>
        <v>0</v>
      </c>
      <c r="T30" s="148">
        <f t="shared" si="15"/>
        <v>0</v>
      </c>
      <c r="U30" s="148">
        <f t="shared" si="15"/>
        <v>0</v>
      </c>
      <c r="V30" s="148">
        <f t="shared" si="15"/>
        <v>0</v>
      </c>
      <c r="W30" s="148">
        <f t="shared" si="15"/>
        <v>0</v>
      </c>
      <c r="X30" s="148">
        <f t="shared" si="15"/>
        <v>0</v>
      </c>
      <c r="Y30" s="148">
        <f t="shared" si="15"/>
        <v>0</v>
      </c>
      <c r="Z30" s="141"/>
    </row>
    <row r="31" spans="2:26" s="57" customFormat="1" ht="19.5">
      <c r="B31" s="61"/>
      <c r="C31" s="61">
        <v>75011</v>
      </c>
      <c r="D31" s="42"/>
      <c r="E31" s="112" t="s">
        <v>40</v>
      </c>
      <c r="F31" s="43">
        <f aca="true" t="shared" si="16" ref="F31:O31">SUM(F32:F33)</f>
        <v>59882</v>
      </c>
      <c r="G31" s="43">
        <f t="shared" si="16"/>
        <v>84636</v>
      </c>
      <c r="H31" s="43">
        <f t="shared" si="16"/>
        <v>0</v>
      </c>
      <c r="I31" s="43">
        <f t="shared" si="16"/>
        <v>0</v>
      </c>
      <c r="J31" s="43">
        <f t="shared" si="16"/>
        <v>0</v>
      </c>
      <c r="K31" s="43">
        <f t="shared" si="16"/>
        <v>0</v>
      </c>
      <c r="L31" s="43">
        <f t="shared" si="16"/>
        <v>0</v>
      </c>
      <c r="M31" s="43">
        <f t="shared" si="16"/>
        <v>0</v>
      </c>
      <c r="N31" s="43">
        <f t="shared" si="16"/>
        <v>0</v>
      </c>
      <c r="O31" s="43">
        <f t="shared" si="16"/>
        <v>84968.64</v>
      </c>
      <c r="P31" s="141">
        <f t="shared" si="3"/>
        <v>1.0039302424500212</v>
      </c>
      <c r="Q31" s="43">
        <f aca="true" t="shared" si="17" ref="Q31:Y31">SUM(Q32:Q33)</f>
        <v>0</v>
      </c>
      <c r="R31" s="43">
        <f t="shared" si="17"/>
        <v>0</v>
      </c>
      <c r="S31" s="43">
        <f t="shared" si="17"/>
        <v>0</v>
      </c>
      <c r="T31" s="43">
        <f t="shared" si="17"/>
        <v>0</v>
      </c>
      <c r="U31" s="43">
        <f t="shared" si="17"/>
        <v>0</v>
      </c>
      <c r="V31" s="43">
        <f t="shared" si="17"/>
        <v>0</v>
      </c>
      <c r="W31" s="43">
        <f t="shared" si="17"/>
        <v>0</v>
      </c>
      <c r="X31" s="43">
        <f t="shared" si="17"/>
        <v>0</v>
      </c>
      <c r="Y31" s="43">
        <f t="shared" si="17"/>
        <v>0</v>
      </c>
      <c r="Z31" s="141"/>
    </row>
    <row r="32" spans="2:26" ht="60">
      <c r="B32" s="32"/>
      <c r="C32" s="32"/>
      <c r="D32" s="33" t="s">
        <v>28</v>
      </c>
      <c r="E32" s="108" t="s">
        <v>29</v>
      </c>
      <c r="F32" s="34">
        <v>57463</v>
      </c>
      <c r="G32" s="34">
        <v>83961</v>
      </c>
      <c r="H32" s="34"/>
      <c r="I32" s="34"/>
      <c r="J32" s="35"/>
      <c r="K32" s="40"/>
      <c r="L32" s="43"/>
      <c r="M32" s="43"/>
      <c r="N32" s="34"/>
      <c r="O32" s="34">
        <v>83958.53</v>
      </c>
      <c r="P32" s="142">
        <f t="shared" si="3"/>
        <v>0.9999705815795429</v>
      </c>
      <c r="Q32" s="34"/>
      <c r="R32" s="34"/>
      <c r="S32" s="34"/>
      <c r="T32" s="35"/>
      <c r="U32" s="40"/>
      <c r="V32" s="43"/>
      <c r="W32" s="43"/>
      <c r="X32" s="34"/>
      <c r="Y32" s="34"/>
      <c r="Z32" s="142"/>
    </row>
    <row r="33" spans="2:26" ht="60">
      <c r="B33" s="32"/>
      <c r="C33" s="32"/>
      <c r="D33" s="33" t="s">
        <v>41</v>
      </c>
      <c r="E33" s="108" t="s">
        <v>42</v>
      </c>
      <c r="F33" s="34">
        <v>2419</v>
      </c>
      <c r="G33" s="34">
        <v>675</v>
      </c>
      <c r="H33" s="34"/>
      <c r="I33" s="34"/>
      <c r="J33" s="35"/>
      <c r="K33" s="40"/>
      <c r="L33" s="43"/>
      <c r="M33" s="43"/>
      <c r="N33" s="34"/>
      <c r="O33" s="34">
        <v>1010.11</v>
      </c>
      <c r="P33" s="142">
        <f t="shared" si="3"/>
        <v>1.4964592592592594</v>
      </c>
      <c r="Q33" s="34"/>
      <c r="R33" s="34"/>
      <c r="S33" s="34"/>
      <c r="T33" s="35"/>
      <c r="U33" s="40"/>
      <c r="V33" s="43"/>
      <c r="W33" s="43"/>
      <c r="X33" s="34"/>
      <c r="Y33" s="34"/>
      <c r="Z33" s="142"/>
    </row>
    <row r="34" spans="2:26" s="57" customFormat="1" ht="30">
      <c r="B34" s="61"/>
      <c r="C34" s="61">
        <v>75023</v>
      </c>
      <c r="D34" s="42"/>
      <c r="E34" s="112" t="s">
        <v>43</v>
      </c>
      <c r="F34" s="43">
        <f aca="true" t="shared" si="18" ref="F34:O34">SUM(F35:F37)</f>
        <v>9480</v>
      </c>
      <c r="G34" s="43">
        <f t="shared" si="18"/>
        <v>30075</v>
      </c>
      <c r="H34" s="43">
        <f t="shared" si="18"/>
        <v>0</v>
      </c>
      <c r="I34" s="43">
        <f t="shared" si="18"/>
        <v>0</v>
      </c>
      <c r="J34" s="43">
        <f t="shared" si="18"/>
        <v>0</v>
      </c>
      <c r="K34" s="43">
        <f t="shared" si="18"/>
        <v>0</v>
      </c>
      <c r="L34" s="43">
        <f t="shared" si="18"/>
        <v>0</v>
      </c>
      <c r="M34" s="43">
        <f t="shared" si="18"/>
        <v>0</v>
      </c>
      <c r="N34" s="43">
        <f t="shared" si="18"/>
        <v>0</v>
      </c>
      <c r="O34" s="43">
        <f t="shared" si="18"/>
        <v>66586.31</v>
      </c>
      <c r="P34" s="141">
        <f t="shared" si="3"/>
        <v>2.2140086450540317</v>
      </c>
      <c r="Q34" s="43">
        <f aca="true" t="shared" si="19" ref="Q34:Y34">SUM(Q35:Q37)</f>
        <v>0</v>
      </c>
      <c r="R34" s="43">
        <f t="shared" si="19"/>
        <v>0</v>
      </c>
      <c r="S34" s="43">
        <f t="shared" si="19"/>
        <v>0</v>
      </c>
      <c r="T34" s="43">
        <f t="shared" si="19"/>
        <v>0</v>
      </c>
      <c r="U34" s="43">
        <f t="shared" si="19"/>
        <v>0</v>
      </c>
      <c r="V34" s="43">
        <f t="shared" si="19"/>
        <v>0</v>
      </c>
      <c r="W34" s="43">
        <f t="shared" si="19"/>
        <v>0</v>
      </c>
      <c r="X34" s="43">
        <f t="shared" si="19"/>
        <v>0</v>
      </c>
      <c r="Y34" s="43">
        <f t="shared" si="19"/>
        <v>0</v>
      </c>
      <c r="Z34" s="141"/>
    </row>
    <row r="35" spans="2:26" ht="19.5">
      <c r="B35" s="32"/>
      <c r="C35" s="32"/>
      <c r="D35" s="33" t="s">
        <v>17</v>
      </c>
      <c r="E35" s="108" t="s">
        <v>18</v>
      </c>
      <c r="F35" s="34">
        <v>2794</v>
      </c>
      <c r="G35" s="34">
        <v>550</v>
      </c>
      <c r="H35" s="34"/>
      <c r="I35" s="34"/>
      <c r="J35" s="35"/>
      <c r="K35" s="40"/>
      <c r="L35" s="43"/>
      <c r="M35" s="43"/>
      <c r="N35" s="34"/>
      <c r="O35" s="34">
        <v>550</v>
      </c>
      <c r="P35" s="142">
        <f t="shared" si="3"/>
        <v>1</v>
      </c>
      <c r="Q35" s="34"/>
      <c r="R35" s="34"/>
      <c r="S35" s="34"/>
      <c r="T35" s="35"/>
      <c r="U35" s="40"/>
      <c r="V35" s="43"/>
      <c r="W35" s="43"/>
      <c r="X35" s="34"/>
      <c r="Y35" s="34"/>
      <c r="Z35" s="142"/>
    </row>
    <row r="36" spans="2:26" ht="19.5">
      <c r="B36" s="32"/>
      <c r="C36" s="32"/>
      <c r="D36" s="33" t="s">
        <v>44</v>
      </c>
      <c r="E36" s="108" t="s">
        <v>45</v>
      </c>
      <c r="F36" s="34">
        <v>5845</v>
      </c>
      <c r="G36" s="34">
        <v>22425</v>
      </c>
      <c r="H36" s="34"/>
      <c r="I36" s="34"/>
      <c r="J36" s="35"/>
      <c r="K36" s="40"/>
      <c r="L36" s="43"/>
      <c r="M36" s="43"/>
      <c r="N36" s="34"/>
      <c r="O36" s="34">
        <v>59406.11</v>
      </c>
      <c r="P36" s="142">
        <f t="shared" si="3"/>
        <v>2.649101895206243</v>
      </c>
      <c r="Q36" s="34"/>
      <c r="R36" s="34"/>
      <c r="S36" s="34"/>
      <c r="T36" s="35"/>
      <c r="U36" s="40"/>
      <c r="V36" s="43"/>
      <c r="W36" s="43"/>
      <c r="X36" s="34"/>
      <c r="Y36" s="34"/>
      <c r="Z36" s="142"/>
    </row>
    <row r="37" spans="2:26" ht="19.5">
      <c r="B37" s="32"/>
      <c r="C37" s="32"/>
      <c r="D37" s="33" t="s">
        <v>46</v>
      </c>
      <c r="E37" s="108" t="s">
        <v>47</v>
      </c>
      <c r="F37" s="34">
        <v>841</v>
      </c>
      <c r="G37" s="34">
        <v>7100</v>
      </c>
      <c r="H37" s="34"/>
      <c r="I37" s="34"/>
      <c r="J37" s="35"/>
      <c r="K37" s="40"/>
      <c r="L37" s="43"/>
      <c r="M37" s="43"/>
      <c r="N37" s="34"/>
      <c r="O37" s="34">
        <v>6630.2</v>
      </c>
      <c r="P37" s="142">
        <f t="shared" si="3"/>
        <v>0.933830985915493</v>
      </c>
      <c r="Q37" s="34"/>
      <c r="R37" s="34"/>
      <c r="S37" s="34"/>
      <c r="T37" s="35"/>
      <c r="U37" s="40"/>
      <c r="V37" s="43"/>
      <c r="W37" s="43"/>
      <c r="X37" s="34"/>
      <c r="Y37" s="34"/>
      <c r="Z37" s="142"/>
    </row>
    <row r="38" spans="2:26" ht="30">
      <c r="B38" s="32"/>
      <c r="C38" s="165">
        <v>75075</v>
      </c>
      <c r="D38" s="164"/>
      <c r="E38" s="166" t="s">
        <v>163</v>
      </c>
      <c r="F38" s="34"/>
      <c r="G38" s="43">
        <f>G39</f>
        <v>2500</v>
      </c>
      <c r="H38" s="43"/>
      <c r="I38" s="43"/>
      <c r="J38" s="40"/>
      <c r="K38" s="40"/>
      <c r="L38" s="43"/>
      <c r="M38" s="43"/>
      <c r="N38" s="43"/>
      <c r="O38" s="43">
        <f>O39</f>
        <v>2500</v>
      </c>
      <c r="P38" s="141">
        <f t="shared" si="3"/>
        <v>1</v>
      </c>
      <c r="Q38" s="43">
        <f>Q39</f>
        <v>0</v>
      </c>
      <c r="R38" s="43"/>
      <c r="S38" s="43"/>
      <c r="T38" s="40"/>
      <c r="U38" s="40"/>
      <c r="V38" s="43"/>
      <c r="W38" s="43"/>
      <c r="X38" s="43"/>
      <c r="Y38" s="43">
        <f>Y39</f>
        <v>0</v>
      </c>
      <c r="Z38" s="141"/>
    </row>
    <row r="39" spans="2:26" ht="19.5">
      <c r="B39" s="32"/>
      <c r="C39" s="32"/>
      <c r="D39" s="33" t="s">
        <v>46</v>
      </c>
      <c r="E39" s="108" t="s">
        <v>47</v>
      </c>
      <c r="F39" s="34"/>
      <c r="G39" s="34">
        <v>2500</v>
      </c>
      <c r="H39" s="34"/>
      <c r="I39" s="34"/>
      <c r="J39" s="35"/>
      <c r="K39" s="40"/>
      <c r="L39" s="43"/>
      <c r="M39" s="43"/>
      <c r="N39" s="34"/>
      <c r="O39" s="34">
        <v>2500</v>
      </c>
      <c r="P39" s="142">
        <f t="shared" si="3"/>
        <v>1</v>
      </c>
      <c r="Q39" s="34"/>
      <c r="R39" s="34"/>
      <c r="S39" s="34"/>
      <c r="T39" s="35"/>
      <c r="U39" s="40"/>
      <c r="V39" s="43"/>
      <c r="W39" s="43"/>
      <c r="X39" s="34"/>
      <c r="Y39" s="34"/>
      <c r="Z39" s="142"/>
    </row>
    <row r="40" spans="2:26" s="26" customFormat="1" ht="116.25">
      <c r="B40" s="151">
        <v>751</v>
      </c>
      <c r="C40" s="151"/>
      <c r="D40" s="42"/>
      <c r="E40" s="152" t="s">
        <v>48</v>
      </c>
      <c r="F40" s="148" t="e">
        <f>SUM(F41,#REF!,#REF!,#REF!)</f>
        <v>#REF!</v>
      </c>
      <c r="G40" s="148">
        <f>SUM(G41,G43)</f>
        <v>1728</v>
      </c>
      <c r="H40" s="148">
        <f aca="true" t="shared" si="20" ref="H40:O40">SUM(H41,H43)</f>
        <v>0</v>
      </c>
      <c r="I40" s="148">
        <f t="shared" si="20"/>
        <v>0</v>
      </c>
      <c r="J40" s="148">
        <f t="shared" si="20"/>
        <v>0</v>
      </c>
      <c r="K40" s="148">
        <f t="shared" si="20"/>
        <v>0</v>
      </c>
      <c r="L40" s="148">
        <f t="shared" si="20"/>
        <v>0</v>
      </c>
      <c r="M40" s="148">
        <f t="shared" si="20"/>
        <v>0</v>
      </c>
      <c r="N40" s="148">
        <f t="shared" si="20"/>
        <v>0</v>
      </c>
      <c r="O40" s="148">
        <f t="shared" si="20"/>
        <v>1727.98</v>
      </c>
      <c r="P40" s="141">
        <f t="shared" si="3"/>
        <v>0.999988425925926</v>
      </c>
      <c r="Q40" s="148">
        <f>SUM(Q41,Q43)</f>
        <v>0</v>
      </c>
      <c r="R40" s="148">
        <f aca="true" t="shared" si="21" ref="R40:Y40">SUM(R41,R43)</f>
        <v>0</v>
      </c>
      <c r="S40" s="148">
        <f t="shared" si="21"/>
        <v>0</v>
      </c>
      <c r="T40" s="148">
        <f t="shared" si="21"/>
        <v>0</v>
      </c>
      <c r="U40" s="148">
        <f t="shared" si="21"/>
        <v>0</v>
      </c>
      <c r="V40" s="148">
        <f t="shared" si="21"/>
        <v>0</v>
      </c>
      <c r="W40" s="148">
        <f t="shared" si="21"/>
        <v>0</v>
      </c>
      <c r="X40" s="148">
        <f t="shared" si="21"/>
        <v>0</v>
      </c>
      <c r="Y40" s="148">
        <f t="shared" si="21"/>
        <v>0</v>
      </c>
      <c r="Z40" s="141"/>
    </row>
    <row r="41" spans="2:26" s="57" customFormat="1" ht="30">
      <c r="B41" s="61"/>
      <c r="C41" s="61">
        <v>75101</v>
      </c>
      <c r="D41" s="42"/>
      <c r="E41" s="112" t="s">
        <v>49</v>
      </c>
      <c r="F41" s="43">
        <f aca="true" t="shared" si="22" ref="F41:Y41">SUM(F42)</f>
        <v>1727</v>
      </c>
      <c r="G41" s="43">
        <f t="shared" si="22"/>
        <v>1528</v>
      </c>
      <c r="H41" s="43">
        <f t="shared" si="22"/>
        <v>0</v>
      </c>
      <c r="I41" s="43">
        <f t="shared" si="22"/>
        <v>0</v>
      </c>
      <c r="J41" s="43">
        <f t="shared" si="22"/>
        <v>0</v>
      </c>
      <c r="K41" s="43">
        <f t="shared" si="22"/>
        <v>0</v>
      </c>
      <c r="L41" s="43">
        <f t="shared" si="22"/>
        <v>0</v>
      </c>
      <c r="M41" s="43">
        <f t="shared" si="22"/>
        <v>0</v>
      </c>
      <c r="N41" s="43">
        <f t="shared" si="22"/>
        <v>0</v>
      </c>
      <c r="O41" s="43">
        <f t="shared" si="22"/>
        <v>1527.98</v>
      </c>
      <c r="P41" s="141">
        <f t="shared" si="3"/>
        <v>0.9999869109947644</v>
      </c>
      <c r="Q41" s="43">
        <f t="shared" si="22"/>
        <v>0</v>
      </c>
      <c r="R41" s="43">
        <f t="shared" si="22"/>
        <v>0</v>
      </c>
      <c r="S41" s="43">
        <f t="shared" si="22"/>
        <v>0</v>
      </c>
      <c r="T41" s="43">
        <f t="shared" si="22"/>
        <v>0</v>
      </c>
      <c r="U41" s="43">
        <f t="shared" si="22"/>
        <v>0</v>
      </c>
      <c r="V41" s="43">
        <f t="shared" si="22"/>
        <v>0</v>
      </c>
      <c r="W41" s="43">
        <f t="shared" si="22"/>
        <v>0</v>
      </c>
      <c r="X41" s="43">
        <f t="shared" si="22"/>
        <v>0</v>
      </c>
      <c r="Y41" s="43">
        <f t="shared" si="22"/>
        <v>0</v>
      </c>
      <c r="Z41" s="141"/>
    </row>
    <row r="42" spans="2:26" ht="60">
      <c r="B42" s="32"/>
      <c r="C42" s="32"/>
      <c r="D42" s="33" t="s">
        <v>28</v>
      </c>
      <c r="E42" s="108" t="s">
        <v>29</v>
      </c>
      <c r="F42" s="34">
        <v>1727</v>
      </c>
      <c r="G42" s="34">
        <v>1528</v>
      </c>
      <c r="H42" s="34"/>
      <c r="I42" s="34"/>
      <c r="J42" s="35"/>
      <c r="K42" s="40"/>
      <c r="L42" s="43"/>
      <c r="M42" s="43"/>
      <c r="N42" s="34"/>
      <c r="O42" s="34">
        <v>1527.98</v>
      </c>
      <c r="P42" s="142">
        <f t="shared" si="3"/>
        <v>0.9999869109947644</v>
      </c>
      <c r="Q42" s="34"/>
      <c r="R42" s="34"/>
      <c r="S42" s="34"/>
      <c r="T42" s="35"/>
      <c r="U42" s="40"/>
      <c r="V42" s="43"/>
      <c r="W42" s="43"/>
      <c r="X42" s="34"/>
      <c r="Y42" s="34"/>
      <c r="Z42" s="142"/>
    </row>
    <row r="43" spans="2:26" ht="19.5">
      <c r="B43" s="61"/>
      <c r="C43" s="61">
        <v>75108</v>
      </c>
      <c r="D43" s="42"/>
      <c r="E43" s="112" t="s">
        <v>50</v>
      </c>
      <c r="F43" s="43"/>
      <c r="G43" s="43">
        <f aca="true" t="shared" si="23" ref="G43:Y43">SUM(G44)</f>
        <v>200</v>
      </c>
      <c r="H43" s="43">
        <f t="shared" si="23"/>
        <v>0</v>
      </c>
      <c r="I43" s="43">
        <f t="shared" si="23"/>
        <v>0</v>
      </c>
      <c r="J43" s="43">
        <f t="shared" si="23"/>
        <v>0</v>
      </c>
      <c r="K43" s="43">
        <f t="shared" si="23"/>
        <v>0</v>
      </c>
      <c r="L43" s="43">
        <f t="shared" si="23"/>
        <v>0</v>
      </c>
      <c r="M43" s="43">
        <f t="shared" si="23"/>
        <v>0</v>
      </c>
      <c r="N43" s="43">
        <f t="shared" si="23"/>
        <v>0</v>
      </c>
      <c r="O43" s="43">
        <f t="shared" si="23"/>
        <v>200</v>
      </c>
      <c r="P43" s="141">
        <f t="shared" si="3"/>
        <v>1</v>
      </c>
      <c r="Q43" s="43">
        <f t="shared" si="23"/>
        <v>0</v>
      </c>
      <c r="R43" s="43">
        <f t="shared" si="23"/>
        <v>0</v>
      </c>
      <c r="S43" s="43">
        <f t="shared" si="23"/>
        <v>0</v>
      </c>
      <c r="T43" s="43">
        <f t="shared" si="23"/>
        <v>0</v>
      </c>
      <c r="U43" s="43">
        <f t="shared" si="23"/>
        <v>0</v>
      </c>
      <c r="V43" s="43">
        <f t="shared" si="23"/>
        <v>0</v>
      </c>
      <c r="W43" s="43">
        <f t="shared" si="23"/>
        <v>0</v>
      </c>
      <c r="X43" s="43">
        <f t="shared" si="23"/>
        <v>0</v>
      </c>
      <c r="Y43" s="43">
        <f t="shared" si="23"/>
        <v>0</v>
      </c>
      <c r="Z43" s="141"/>
    </row>
    <row r="44" spans="2:26" ht="60">
      <c r="B44" s="32"/>
      <c r="C44" s="32"/>
      <c r="D44" s="33" t="s">
        <v>28</v>
      </c>
      <c r="E44" s="108" t="s">
        <v>29</v>
      </c>
      <c r="F44" s="34"/>
      <c r="G44" s="34">
        <v>200</v>
      </c>
      <c r="H44" s="34"/>
      <c r="I44" s="34"/>
      <c r="J44" s="35"/>
      <c r="K44" s="40"/>
      <c r="L44" s="43"/>
      <c r="M44" s="43"/>
      <c r="N44" s="34"/>
      <c r="O44" s="34">
        <v>200</v>
      </c>
      <c r="P44" s="142">
        <f t="shared" si="3"/>
        <v>1</v>
      </c>
      <c r="Q44" s="34"/>
      <c r="R44" s="34"/>
      <c r="S44" s="34"/>
      <c r="T44" s="35"/>
      <c r="U44" s="40"/>
      <c r="V44" s="43"/>
      <c r="W44" s="43"/>
      <c r="X44" s="34"/>
      <c r="Y44" s="34"/>
      <c r="Z44" s="142"/>
    </row>
    <row r="45" spans="2:26" ht="46.5">
      <c r="B45" s="151">
        <v>754</v>
      </c>
      <c r="C45" s="151"/>
      <c r="D45" s="42"/>
      <c r="E45" s="152" t="s">
        <v>52</v>
      </c>
      <c r="F45" s="148" t="e">
        <f>SUM(#REF!,F46)</f>
        <v>#REF!</v>
      </c>
      <c r="G45" s="148">
        <f>SUM(G46,G50)</f>
        <v>19243</v>
      </c>
      <c r="H45" s="148">
        <f aca="true" t="shared" si="24" ref="H45:O45">SUM(H46,H50)</f>
        <v>0</v>
      </c>
      <c r="I45" s="148">
        <f t="shared" si="24"/>
        <v>0</v>
      </c>
      <c r="J45" s="148">
        <f t="shared" si="24"/>
        <v>0</v>
      </c>
      <c r="K45" s="148">
        <f t="shared" si="24"/>
        <v>0</v>
      </c>
      <c r="L45" s="148">
        <f t="shared" si="24"/>
        <v>0</v>
      </c>
      <c r="M45" s="148">
        <f t="shared" si="24"/>
        <v>0</v>
      </c>
      <c r="N45" s="148">
        <f t="shared" si="24"/>
        <v>0</v>
      </c>
      <c r="O45" s="148">
        <f t="shared" si="24"/>
        <v>19243.05</v>
      </c>
      <c r="P45" s="141">
        <f>O45/G45</f>
        <v>1.000002598347451</v>
      </c>
      <c r="Q45" s="148">
        <f>SUM(Q46,Q50)</f>
        <v>25680</v>
      </c>
      <c r="R45" s="148">
        <f aca="true" t="shared" si="25" ref="R45:Y45">SUM(R46,R50)</f>
        <v>0</v>
      </c>
      <c r="S45" s="148">
        <f t="shared" si="25"/>
        <v>0</v>
      </c>
      <c r="T45" s="148">
        <f t="shared" si="25"/>
        <v>0</v>
      </c>
      <c r="U45" s="148">
        <f t="shared" si="25"/>
        <v>0</v>
      </c>
      <c r="V45" s="148">
        <f t="shared" si="25"/>
        <v>0</v>
      </c>
      <c r="W45" s="148">
        <f t="shared" si="25"/>
        <v>0</v>
      </c>
      <c r="X45" s="148">
        <f t="shared" si="25"/>
        <v>0</v>
      </c>
      <c r="Y45" s="148">
        <f t="shared" si="25"/>
        <v>25680</v>
      </c>
      <c r="Z45" s="141">
        <f>Y45/Q45</f>
        <v>1</v>
      </c>
    </row>
    <row r="46" spans="2:26" ht="23.25">
      <c r="B46" s="61"/>
      <c r="C46" s="61">
        <v>75412</v>
      </c>
      <c r="D46" s="42"/>
      <c r="E46" s="152" t="s">
        <v>146</v>
      </c>
      <c r="F46" s="43">
        <f>SUM(F50)</f>
        <v>1000</v>
      </c>
      <c r="G46" s="43">
        <f>SUM(G47:G49)</f>
        <v>18243</v>
      </c>
      <c r="H46" s="43">
        <f aca="true" t="shared" si="26" ref="H46:O46">SUM(H47:H49)</f>
        <v>0</v>
      </c>
      <c r="I46" s="43">
        <f t="shared" si="26"/>
        <v>0</v>
      </c>
      <c r="J46" s="43">
        <f t="shared" si="26"/>
        <v>0</v>
      </c>
      <c r="K46" s="43">
        <f t="shared" si="26"/>
        <v>0</v>
      </c>
      <c r="L46" s="43">
        <f t="shared" si="26"/>
        <v>0</v>
      </c>
      <c r="M46" s="43">
        <f t="shared" si="26"/>
        <v>0</v>
      </c>
      <c r="N46" s="43">
        <f t="shared" si="26"/>
        <v>0</v>
      </c>
      <c r="O46" s="43">
        <f t="shared" si="26"/>
        <v>18243.05</v>
      </c>
      <c r="P46" s="141">
        <f>O46/G46</f>
        <v>1.0000027407772845</v>
      </c>
      <c r="Q46" s="43">
        <f>SUM(Q47:Q49)</f>
        <v>25680</v>
      </c>
      <c r="R46" s="43">
        <f aca="true" t="shared" si="27" ref="R46:Y46">SUM(R47:R49)</f>
        <v>0</v>
      </c>
      <c r="S46" s="43">
        <f t="shared" si="27"/>
        <v>0</v>
      </c>
      <c r="T46" s="43">
        <f t="shared" si="27"/>
        <v>0</v>
      </c>
      <c r="U46" s="43">
        <f t="shared" si="27"/>
        <v>0</v>
      </c>
      <c r="V46" s="43">
        <f t="shared" si="27"/>
        <v>0</v>
      </c>
      <c r="W46" s="43">
        <f t="shared" si="27"/>
        <v>0</v>
      </c>
      <c r="X46" s="43">
        <f t="shared" si="27"/>
        <v>0</v>
      </c>
      <c r="Y46" s="43">
        <f t="shared" si="27"/>
        <v>25680</v>
      </c>
      <c r="Z46" s="141">
        <f>Y46/Q46</f>
        <v>1</v>
      </c>
    </row>
    <row r="47" spans="2:26" ht="19.5">
      <c r="B47" s="61"/>
      <c r="C47" s="61"/>
      <c r="D47" s="33" t="s">
        <v>46</v>
      </c>
      <c r="E47" s="108" t="s">
        <v>47</v>
      </c>
      <c r="F47" s="43"/>
      <c r="G47" s="34">
        <v>1000</v>
      </c>
      <c r="H47" s="43"/>
      <c r="I47" s="43"/>
      <c r="J47" s="43"/>
      <c r="K47" s="43"/>
      <c r="L47" s="43"/>
      <c r="M47" s="43"/>
      <c r="N47" s="43"/>
      <c r="O47" s="34">
        <v>1000.05</v>
      </c>
      <c r="P47" s="142">
        <f t="shared" si="3"/>
        <v>1.0000499999999999</v>
      </c>
      <c r="Q47" s="34"/>
      <c r="R47" s="43"/>
      <c r="S47" s="43"/>
      <c r="T47" s="43"/>
      <c r="U47" s="43"/>
      <c r="V47" s="43"/>
      <c r="W47" s="43"/>
      <c r="X47" s="43"/>
      <c r="Y47" s="34"/>
      <c r="Z47" s="142"/>
    </row>
    <row r="48" spans="2:26" ht="60">
      <c r="B48" s="61"/>
      <c r="C48" s="61"/>
      <c r="D48" s="33" t="s">
        <v>102</v>
      </c>
      <c r="E48" s="161" t="s">
        <v>164</v>
      </c>
      <c r="F48" s="43"/>
      <c r="G48" s="34">
        <v>17243</v>
      </c>
      <c r="H48" s="43"/>
      <c r="I48" s="43"/>
      <c r="J48" s="43"/>
      <c r="K48" s="43"/>
      <c r="L48" s="43"/>
      <c r="M48" s="43"/>
      <c r="N48" s="43"/>
      <c r="O48" s="34">
        <v>17243</v>
      </c>
      <c r="P48" s="142">
        <f t="shared" si="3"/>
        <v>1</v>
      </c>
      <c r="Q48" s="34"/>
      <c r="R48" s="43"/>
      <c r="S48" s="43"/>
      <c r="T48" s="43"/>
      <c r="U48" s="43"/>
      <c r="V48" s="43"/>
      <c r="W48" s="43"/>
      <c r="X48" s="43"/>
      <c r="Y48" s="34"/>
      <c r="Z48" s="142"/>
    </row>
    <row r="49" spans="2:26" ht="75">
      <c r="B49" s="32"/>
      <c r="C49" s="32"/>
      <c r="D49" s="33" t="s">
        <v>129</v>
      </c>
      <c r="E49" s="108" t="s">
        <v>130</v>
      </c>
      <c r="F49" s="34">
        <v>1000</v>
      </c>
      <c r="G49" s="34"/>
      <c r="H49" s="34"/>
      <c r="I49" s="34"/>
      <c r="J49" s="35"/>
      <c r="K49" s="40"/>
      <c r="L49" s="43"/>
      <c r="M49" s="43"/>
      <c r="N49" s="34"/>
      <c r="O49" s="34"/>
      <c r="P49" s="142"/>
      <c r="Q49" s="34">
        <v>25680</v>
      </c>
      <c r="R49" s="34"/>
      <c r="S49" s="34"/>
      <c r="T49" s="35"/>
      <c r="U49" s="40"/>
      <c r="V49" s="43"/>
      <c r="W49" s="43"/>
      <c r="X49" s="34"/>
      <c r="Y49" s="34">
        <v>25680</v>
      </c>
      <c r="Z49" s="142">
        <f>Y49/Q49</f>
        <v>1</v>
      </c>
    </row>
    <row r="50" spans="2:26" s="57" customFormat="1" ht="19.5">
      <c r="B50" s="61"/>
      <c r="C50" s="61">
        <v>75414</v>
      </c>
      <c r="D50" s="42"/>
      <c r="E50" s="112" t="s">
        <v>53</v>
      </c>
      <c r="F50" s="43">
        <f>SUM(F49)</f>
        <v>1000</v>
      </c>
      <c r="G50" s="43">
        <f>G51</f>
        <v>1000</v>
      </c>
      <c r="H50" s="43">
        <f aca="true" t="shared" si="28" ref="H50:O50">H51</f>
        <v>0</v>
      </c>
      <c r="I50" s="43">
        <f t="shared" si="28"/>
        <v>0</v>
      </c>
      <c r="J50" s="43">
        <f t="shared" si="28"/>
        <v>0</v>
      </c>
      <c r="K50" s="43">
        <f t="shared" si="28"/>
        <v>0</v>
      </c>
      <c r="L50" s="43">
        <f t="shared" si="28"/>
        <v>0</v>
      </c>
      <c r="M50" s="43">
        <f t="shared" si="28"/>
        <v>0</v>
      </c>
      <c r="N50" s="43">
        <f t="shared" si="28"/>
        <v>0</v>
      </c>
      <c r="O50" s="43">
        <f t="shared" si="28"/>
        <v>1000</v>
      </c>
      <c r="P50" s="141">
        <f t="shared" si="3"/>
        <v>1</v>
      </c>
      <c r="Q50" s="43">
        <f>Q51</f>
        <v>0</v>
      </c>
      <c r="R50" s="43">
        <f aca="true" t="shared" si="29" ref="R50:Y50">R51</f>
        <v>0</v>
      </c>
      <c r="S50" s="43">
        <f t="shared" si="29"/>
        <v>0</v>
      </c>
      <c r="T50" s="43">
        <f t="shared" si="29"/>
        <v>0</v>
      </c>
      <c r="U50" s="43">
        <f t="shared" si="29"/>
        <v>0</v>
      </c>
      <c r="V50" s="43">
        <f t="shared" si="29"/>
        <v>0</v>
      </c>
      <c r="W50" s="43">
        <f t="shared" si="29"/>
        <v>0</v>
      </c>
      <c r="X50" s="43">
        <f t="shared" si="29"/>
        <v>0</v>
      </c>
      <c r="Y50" s="43">
        <f t="shared" si="29"/>
        <v>0</v>
      </c>
      <c r="Z50" s="141"/>
    </row>
    <row r="51" spans="2:26" s="57" customFormat="1" ht="60">
      <c r="B51" s="61"/>
      <c r="C51" s="61"/>
      <c r="D51" s="33" t="s">
        <v>28</v>
      </c>
      <c r="E51" s="108" t="s">
        <v>29</v>
      </c>
      <c r="F51" s="43"/>
      <c r="G51" s="34">
        <v>1000</v>
      </c>
      <c r="H51" s="43"/>
      <c r="I51" s="43"/>
      <c r="J51" s="43"/>
      <c r="K51" s="43"/>
      <c r="L51" s="43"/>
      <c r="M51" s="43"/>
      <c r="N51" s="43"/>
      <c r="O51" s="34">
        <v>1000</v>
      </c>
      <c r="P51" s="142">
        <f t="shared" si="3"/>
        <v>1</v>
      </c>
      <c r="Q51" s="34"/>
      <c r="R51" s="43"/>
      <c r="S51" s="43"/>
      <c r="T51" s="43"/>
      <c r="U51" s="43"/>
      <c r="V51" s="43"/>
      <c r="W51" s="43"/>
      <c r="X51" s="43"/>
      <c r="Y51" s="34"/>
      <c r="Z51" s="142"/>
    </row>
    <row r="52" spans="2:26" s="26" customFormat="1" ht="162.75">
      <c r="B52" s="151">
        <v>756</v>
      </c>
      <c r="C52" s="151"/>
      <c r="D52" s="42"/>
      <c r="E52" s="152" t="s">
        <v>54</v>
      </c>
      <c r="F52" s="148">
        <f>SUM(F53,F56,F64,F73,F80,F83)</f>
        <v>7164073</v>
      </c>
      <c r="G52" s="148">
        <f>SUM(G53,G56,G64,G73,G80,G83)</f>
        <v>8678638</v>
      </c>
      <c r="H52" s="148">
        <f aca="true" t="shared" si="30" ref="H52:O52">SUM(H53,H56,H64,H73,H80,H83)</f>
        <v>0</v>
      </c>
      <c r="I52" s="148">
        <f t="shared" si="30"/>
        <v>0</v>
      </c>
      <c r="J52" s="148">
        <f t="shared" si="30"/>
        <v>0</v>
      </c>
      <c r="K52" s="148" t="e">
        <f t="shared" si="30"/>
        <v>#REF!</v>
      </c>
      <c r="L52" s="148" t="e">
        <f t="shared" si="30"/>
        <v>#REF!</v>
      </c>
      <c r="M52" s="148" t="e">
        <f t="shared" si="30"/>
        <v>#REF!</v>
      </c>
      <c r="N52" s="148">
        <f t="shared" si="30"/>
        <v>0</v>
      </c>
      <c r="O52" s="148">
        <f t="shared" si="30"/>
        <v>9656804.92</v>
      </c>
      <c r="P52" s="141">
        <f t="shared" si="3"/>
        <v>1.112709727033205</v>
      </c>
      <c r="Q52" s="148">
        <f>SUM(Q53,Q56,Q64,Q73,Q80,Q83)</f>
        <v>0</v>
      </c>
      <c r="R52" s="148">
        <f aca="true" t="shared" si="31" ref="R52:Y52">SUM(R53,R56,R64,R73,R80,R83)</f>
        <v>0</v>
      </c>
      <c r="S52" s="148">
        <f t="shared" si="31"/>
        <v>0</v>
      </c>
      <c r="T52" s="148" t="e">
        <f t="shared" si="31"/>
        <v>#DIV/0!</v>
      </c>
      <c r="U52" s="148" t="e">
        <f t="shared" si="31"/>
        <v>#REF!</v>
      </c>
      <c r="V52" s="148" t="e">
        <f t="shared" si="31"/>
        <v>#REF!</v>
      </c>
      <c r="W52" s="148" t="e">
        <f t="shared" si="31"/>
        <v>#REF!</v>
      </c>
      <c r="X52" s="148">
        <f t="shared" si="31"/>
        <v>0</v>
      </c>
      <c r="Y52" s="148">
        <f t="shared" si="31"/>
        <v>0</v>
      </c>
      <c r="Z52" s="141" t="e">
        <f>Y52/Q52</f>
        <v>#DIV/0!</v>
      </c>
    </row>
    <row r="53" spans="2:26" s="57" customFormat="1" ht="30">
      <c r="B53" s="82"/>
      <c r="C53" s="82">
        <v>75601</v>
      </c>
      <c r="D53" s="42"/>
      <c r="E53" s="112" t="s">
        <v>147</v>
      </c>
      <c r="F53" s="84">
        <f>SUM(F54:F55)</f>
        <v>83136</v>
      </c>
      <c r="G53" s="84">
        <f>SUM(G54:G55)</f>
        <v>56400</v>
      </c>
      <c r="H53" s="84">
        <f>SUM(H54:H55)</f>
        <v>0</v>
      </c>
      <c r="I53" s="84">
        <f>SUM(I54:I55)</f>
        <v>0</v>
      </c>
      <c r="J53" s="153">
        <f>H53/G53</f>
        <v>0</v>
      </c>
      <c r="K53" s="153" t="e">
        <f>I53/#REF!</f>
        <v>#REF!</v>
      </c>
      <c r="L53" s="84" t="e">
        <f>IF((I53-#REF!)&gt;0,I53-#REF!,0)</f>
        <v>#REF!</v>
      </c>
      <c r="M53" s="84" t="e">
        <f>IF((I53-#REF!)&lt;0,I53-#REF!,0)</f>
        <v>#REF!</v>
      </c>
      <c r="N53" s="84">
        <f>SUM(N54:N55)</f>
        <v>0</v>
      </c>
      <c r="O53" s="84">
        <f>SUM(O54:O55)</f>
        <v>73519.34</v>
      </c>
      <c r="P53" s="141">
        <f t="shared" si="3"/>
        <v>1.3035343971631206</v>
      </c>
      <c r="Q53" s="84">
        <f>SUM(Q54:Q55)</f>
        <v>0</v>
      </c>
      <c r="R53" s="84">
        <f>SUM(R54:R55)</f>
        <v>0</v>
      </c>
      <c r="S53" s="84">
        <f>SUM(S54:S55)</f>
        <v>0</v>
      </c>
      <c r="T53" s="153" t="e">
        <f>R53/Q53</f>
        <v>#DIV/0!</v>
      </c>
      <c r="U53" s="153" t="e">
        <f>S53/#REF!</f>
        <v>#REF!</v>
      </c>
      <c r="V53" s="84" t="e">
        <f>IF((S53-#REF!)&gt;0,S53-#REF!,0)</f>
        <v>#REF!</v>
      </c>
      <c r="W53" s="84" t="e">
        <f>IF((S53-#REF!)&lt;0,S53-#REF!,0)</f>
        <v>#REF!</v>
      </c>
      <c r="X53" s="84">
        <f>SUM(X54:X55)</f>
        <v>0</v>
      </c>
      <c r="Y53" s="84">
        <f>SUM(Y54:Y55)</f>
        <v>0</v>
      </c>
      <c r="Z53" s="141"/>
    </row>
    <row r="54" spans="2:26" ht="30">
      <c r="B54" s="73"/>
      <c r="C54" s="73"/>
      <c r="D54" s="33" t="s">
        <v>55</v>
      </c>
      <c r="E54" s="108" t="s">
        <v>56</v>
      </c>
      <c r="F54" s="75">
        <v>82780</v>
      </c>
      <c r="G54" s="75">
        <v>55000</v>
      </c>
      <c r="H54" s="75"/>
      <c r="I54" s="75"/>
      <c r="J54" s="76"/>
      <c r="K54" s="153"/>
      <c r="L54" s="84"/>
      <c r="M54" s="84"/>
      <c r="N54" s="75"/>
      <c r="O54" s="75">
        <v>72847.75</v>
      </c>
      <c r="P54" s="141">
        <f t="shared" si="3"/>
        <v>1.3245045454545454</v>
      </c>
      <c r="Q54" s="75"/>
      <c r="R54" s="75"/>
      <c r="S54" s="75"/>
      <c r="T54" s="76"/>
      <c r="U54" s="153"/>
      <c r="V54" s="84"/>
      <c r="W54" s="84"/>
      <c r="X54" s="75"/>
      <c r="Y54" s="75"/>
      <c r="Z54" s="141"/>
    </row>
    <row r="55" spans="2:26" ht="30">
      <c r="B55" s="73"/>
      <c r="C55" s="73"/>
      <c r="D55" s="33" t="s">
        <v>37</v>
      </c>
      <c r="E55" s="108" t="s">
        <v>38</v>
      </c>
      <c r="F55" s="75">
        <v>356</v>
      </c>
      <c r="G55" s="75">
        <v>1400</v>
      </c>
      <c r="H55" s="75"/>
      <c r="I55" s="75"/>
      <c r="J55" s="76"/>
      <c r="K55" s="153"/>
      <c r="L55" s="84"/>
      <c r="M55" s="84"/>
      <c r="N55" s="75"/>
      <c r="O55" s="75">
        <v>671.59</v>
      </c>
      <c r="P55" s="141">
        <f t="shared" si="3"/>
        <v>0.4797071428571429</v>
      </c>
      <c r="Q55" s="75"/>
      <c r="R55" s="75"/>
      <c r="S55" s="75"/>
      <c r="T55" s="76"/>
      <c r="U55" s="153"/>
      <c r="V55" s="84"/>
      <c r="W55" s="84"/>
      <c r="X55" s="75"/>
      <c r="Y55" s="75"/>
      <c r="Z55" s="141"/>
    </row>
    <row r="56" spans="2:26" s="57" customFormat="1" ht="75">
      <c r="B56" s="82"/>
      <c r="C56" s="82">
        <v>75615</v>
      </c>
      <c r="D56" s="42"/>
      <c r="E56" s="112" t="s">
        <v>57</v>
      </c>
      <c r="F56" s="84">
        <f aca="true" t="shared" si="32" ref="F56:O56">SUM(F57:F63)</f>
        <v>1848927</v>
      </c>
      <c r="G56" s="84">
        <f t="shared" si="32"/>
        <v>2276248</v>
      </c>
      <c r="H56" s="84">
        <f t="shared" si="32"/>
        <v>0</v>
      </c>
      <c r="I56" s="84">
        <f t="shared" si="32"/>
        <v>0</v>
      </c>
      <c r="J56" s="84">
        <f t="shared" si="32"/>
        <v>0</v>
      </c>
      <c r="K56" s="84">
        <f t="shared" si="32"/>
        <v>0</v>
      </c>
      <c r="L56" s="84">
        <f t="shared" si="32"/>
        <v>0</v>
      </c>
      <c r="M56" s="84">
        <f t="shared" si="32"/>
        <v>0</v>
      </c>
      <c r="N56" s="84">
        <f t="shared" si="32"/>
        <v>0</v>
      </c>
      <c r="O56" s="84">
        <f t="shared" si="32"/>
        <v>2457040.64</v>
      </c>
      <c r="P56" s="141">
        <f t="shared" si="3"/>
        <v>1.0794257216261147</v>
      </c>
      <c r="Q56" s="84">
        <f aca="true" t="shared" si="33" ref="Q56:Y56">SUM(Q57:Q63)</f>
        <v>0</v>
      </c>
      <c r="R56" s="84">
        <f t="shared" si="33"/>
        <v>0</v>
      </c>
      <c r="S56" s="84">
        <f t="shared" si="33"/>
        <v>0</v>
      </c>
      <c r="T56" s="84">
        <f t="shared" si="33"/>
        <v>0</v>
      </c>
      <c r="U56" s="84">
        <f t="shared" si="33"/>
        <v>0</v>
      </c>
      <c r="V56" s="84">
        <f t="shared" si="33"/>
        <v>0</v>
      </c>
      <c r="W56" s="84">
        <f t="shared" si="33"/>
        <v>0</v>
      </c>
      <c r="X56" s="84">
        <f t="shared" si="33"/>
        <v>0</v>
      </c>
      <c r="Y56" s="84">
        <f t="shared" si="33"/>
        <v>0</v>
      </c>
      <c r="Z56" s="141"/>
    </row>
    <row r="57" spans="2:26" ht="19.5">
      <c r="B57" s="73"/>
      <c r="C57" s="73"/>
      <c r="D57" s="33" t="s">
        <v>58</v>
      </c>
      <c r="E57" s="108" t="s">
        <v>59</v>
      </c>
      <c r="F57" s="75">
        <v>1737543</v>
      </c>
      <c r="G57" s="75">
        <v>2108078</v>
      </c>
      <c r="H57" s="75"/>
      <c r="I57" s="75"/>
      <c r="J57" s="76"/>
      <c r="K57" s="153"/>
      <c r="L57" s="84"/>
      <c r="M57" s="84"/>
      <c r="N57" s="75"/>
      <c r="O57" s="75">
        <v>2280182.43</v>
      </c>
      <c r="P57" s="142">
        <f t="shared" si="3"/>
        <v>1.0816404468904852</v>
      </c>
      <c r="Q57" s="75"/>
      <c r="R57" s="75"/>
      <c r="S57" s="75"/>
      <c r="T57" s="76"/>
      <c r="U57" s="153"/>
      <c r="V57" s="84"/>
      <c r="W57" s="84"/>
      <c r="X57" s="75"/>
      <c r="Y57" s="75"/>
      <c r="Z57" s="142"/>
    </row>
    <row r="58" spans="2:26" ht="19.5">
      <c r="B58" s="73"/>
      <c r="C58" s="73"/>
      <c r="D58" s="33" t="s">
        <v>60</v>
      </c>
      <c r="E58" s="108" t="s">
        <v>61</v>
      </c>
      <c r="F58" s="75">
        <v>441</v>
      </c>
      <c r="G58" s="75">
        <v>900</v>
      </c>
      <c r="H58" s="75"/>
      <c r="I58" s="75"/>
      <c r="J58" s="76"/>
      <c r="K58" s="153"/>
      <c r="L58" s="84"/>
      <c r="M58" s="84"/>
      <c r="N58" s="75"/>
      <c r="O58" s="75">
        <v>1113</v>
      </c>
      <c r="P58" s="142">
        <f t="shared" si="3"/>
        <v>1.2366666666666666</v>
      </c>
      <c r="Q58" s="75"/>
      <c r="R58" s="75"/>
      <c r="S58" s="75"/>
      <c r="T58" s="76"/>
      <c r="U58" s="153"/>
      <c r="V58" s="84"/>
      <c r="W58" s="84"/>
      <c r="X58" s="75"/>
      <c r="Y58" s="75"/>
      <c r="Z58" s="142"/>
    </row>
    <row r="59" spans="2:26" ht="19.5">
      <c r="B59" s="73"/>
      <c r="C59" s="73"/>
      <c r="D59" s="33" t="s">
        <v>62</v>
      </c>
      <c r="E59" s="108" t="s">
        <v>63</v>
      </c>
      <c r="F59" s="75">
        <v>47757</v>
      </c>
      <c r="G59" s="75">
        <v>43000</v>
      </c>
      <c r="H59" s="75"/>
      <c r="I59" s="75"/>
      <c r="J59" s="76"/>
      <c r="K59" s="153"/>
      <c r="L59" s="84"/>
      <c r="M59" s="84"/>
      <c r="N59" s="75"/>
      <c r="O59" s="75">
        <v>47456</v>
      </c>
      <c r="P59" s="142">
        <f t="shared" si="3"/>
        <v>1.1036279069767443</v>
      </c>
      <c r="Q59" s="75"/>
      <c r="R59" s="75"/>
      <c r="S59" s="75"/>
      <c r="T59" s="76"/>
      <c r="U59" s="153"/>
      <c r="V59" s="84"/>
      <c r="W59" s="84"/>
      <c r="X59" s="75"/>
      <c r="Y59" s="75"/>
      <c r="Z59" s="142"/>
    </row>
    <row r="60" spans="2:26" ht="19.5">
      <c r="B60" s="73"/>
      <c r="C60" s="73"/>
      <c r="D60" s="33" t="s">
        <v>64</v>
      </c>
      <c r="E60" s="108" t="s">
        <v>65</v>
      </c>
      <c r="F60" s="75">
        <v>41395</v>
      </c>
      <c r="G60" s="75">
        <v>40000</v>
      </c>
      <c r="H60" s="75"/>
      <c r="I60" s="75"/>
      <c r="J60" s="76"/>
      <c r="K60" s="153"/>
      <c r="L60" s="84"/>
      <c r="M60" s="84"/>
      <c r="N60" s="75"/>
      <c r="O60" s="75">
        <v>41774</v>
      </c>
      <c r="P60" s="142">
        <f t="shared" si="3"/>
        <v>1.04435</v>
      </c>
      <c r="Q60" s="75"/>
      <c r="R60" s="75"/>
      <c r="S60" s="75"/>
      <c r="T60" s="76"/>
      <c r="U60" s="153"/>
      <c r="V60" s="84"/>
      <c r="W60" s="84"/>
      <c r="X60" s="75"/>
      <c r="Y60" s="75"/>
      <c r="Z60" s="142"/>
    </row>
    <row r="61" spans="2:26" ht="19.5">
      <c r="B61" s="73"/>
      <c r="C61" s="73"/>
      <c r="D61" s="33" t="s">
        <v>66</v>
      </c>
      <c r="E61" s="108" t="s">
        <v>67</v>
      </c>
      <c r="F61" s="75">
        <v>300</v>
      </c>
      <c r="G61" s="75">
        <v>68500</v>
      </c>
      <c r="H61" s="75"/>
      <c r="I61" s="75"/>
      <c r="J61" s="76"/>
      <c r="K61" s="153"/>
      <c r="L61" s="84"/>
      <c r="M61" s="84"/>
      <c r="N61" s="75"/>
      <c r="O61" s="75">
        <v>67920.08</v>
      </c>
      <c r="P61" s="142">
        <f t="shared" si="3"/>
        <v>0.9915340145985402</v>
      </c>
      <c r="Q61" s="75"/>
      <c r="R61" s="75"/>
      <c r="S61" s="75"/>
      <c r="T61" s="76"/>
      <c r="U61" s="153"/>
      <c r="V61" s="84"/>
      <c r="W61" s="84"/>
      <c r="X61" s="75"/>
      <c r="Y61" s="75"/>
      <c r="Z61" s="142"/>
    </row>
    <row r="62" spans="2:26" ht="30">
      <c r="B62" s="73"/>
      <c r="C62" s="73"/>
      <c r="D62" s="33" t="s">
        <v>37</v>
      </c>
      <c r="E62" s="108" t="s">
        <v>38</v>
      </c>
      <c r="F62" s="75">
        <v>2736</v>
      </c>
      <c r="G62" s="75">
        <v>14000</v>
      </c>
      <c r="H62" s="75"/>
      <c r="I62" s="75"/>
      <c r="J62" s="76"/>
      <c r="K62" s="153"/>
      <c r="L62" s="84"/>
      <c r="M62" s="84"/>
      <c r="N62" s="75"/>
      <c r="O62" s="75">
        <v>16823.13</v>
      </c>
      <c r="P62" s="142">
        <f t="shared" si="3"/>
        <v>1.201652142857143</v>
      </c>
      <c r="Q62" s="75"/>
      <c r="R62" s="75"/>
      <c r="S62" s="75"/>
      <c r="T62" s="76"/>
      <c r="U62" s="153"/>
      <c r="V62" s="84"/>
      <c r="W62" s="84"/>
      <c r="X62" s="75"/>
      <c r="Y62" s="75"/>
      <c r="Z62" s="142"/>
    </row>
    <row r="63" spans="2:26" s="88" customFormat="1" ht="30">
      <c r="B63" s="86"/>
      <c r="C63" s="86"/>
      <c r="D63" s="33" t="s">
        <v>68</v>
      </c>
      <c r="E63" s="108" t="s">
        <v>69</v>
      </c>
      <c r="F63" s="75">
        <v>18755</v>
      </c>
      <c r="G63" s="75">
        <v>1770</v>
      </c>
      <c r="H63" s="75"/>
      <c r="I63" s="75"/>
      <c r="J63" s="87"/>
      <c r="K63" s="153"/>
      <c r="L63" s="84"/>
      <c r="M63" s="84"/>
      <c r="N63" s="75"/>
      <c r="O63" s="75">
        <v>1772</v>
      </c>
      <c r="P63" s="142">
        <f t="shared" si="3"/>
        <v>1.001129943502825</v>
      </c>
      <c r="Q63" s="75"/>
      <c r="R63" s="75"/>
      <c r="S63" s="75"/>
      <c r="T63" s="87"/>
      <c r="U63" s="153"/>
      <c r="V63" s="84"/>
      <c r="W63" s="84"/>
      <c r="X63" s="75"/>
      <c r="Y63" s="75"/>
      <c r="Z63" s="142"/>
    </row>
    <row r="64" spans="2:26" s="57" customFormat="1" ht="75">
      <c r="B64" s="82"/>
      <c r="C64" s="82">
        <v>75616</v>
      </c>
      <c r="D64" s="42"/>
      <c r="E64" s="112" t="s">
        <v>70</v>
      </c>
      <c r="F64" s="84">
        <f aca="true" t="shared" si="34" ref="F64:O64">SUM(F65:F72)</f>
        <v>1771357</v>
      </c>
      <c r="G64" s="84">
        <f t="shared" si="34"/>
        <v>2174000</v>
      </c>
      <c r="H64" s="84">
        <f t="shared" si="34"/>
        <v>0</v>
      </c>
      <c r="I64" s="84">
        <f t="shared" si="34"/>
        <v>0</v>
      </c>
      <c r="J64" s="84">
        <f t="shared" si="34"/>
        <v>0</v>
      </c>
      <c r="K64" s="84">
        <f t="shared" si="34"/>
        <v>0</v>
      </c>
      <c r="L64" s="84">
        <f t="shared" si="34"/>
        <v>0</v>
      </c>
      <c r="M64" s="84">
        <f t="shared" si="34"/>
        <v>0</v>
      </c>
      <c r="N64" s="84">
        <f t="shared" si="34"/>
        <v>0</v>
      </c>
      <c r="O64" s="84">
        <f t="shared" si="34"/>
        <v>2429347.5199999996</v>
      </c>
      <c r="P64" s="141">
        <f t="shared" si="3"/>
        <v>1.1174551609935601</v>
      </c>
      <c r="Q64" s="84">
        <f aca="true" t="shared" si="35" ref="Q64:Y64">SUM(Q65:Q72)</f>
        <v>0</v>
      </c>
      <c r="R64" s="84">
        <f t="shared" si="35"/>
        <v>0</v>
      </c>
      <c r="S64" s="84">
        <f t="shared" si="35"/>
        <v>0</v>
      </c>
      <c r="T64" s="84">
        <f t="shared" si="35"/>
        <v>0</v>
      </c>
      <c r="U64" s="84">
        <f t="shared" si="35"/>
        <v>0</v>
      </c>
      <c r="V64" s="84">
        <f t="shared" si="35"/>
        <v>0</v>
      </c>
      <c r="W64" s="84">
        <f t="shared" si="35"/>
        <v>0</v>
      </c>
      <c r="X64" s="84">
        <f t="shared" si="35"/>
        <v>0</v>
      </c>
      <c r="Y64" s="84">
        <f t="shared" si="35"/>
        <v>0</v>
      </c>
      <c r="Z64" s="141"/>
    </row>
    <row r="65" spans="2:26" ht="19.5">
      <c r="B65" s="73"/>
      <c r="C65" s="73"/>
      <c r="D65" s="33" t="s">
        <v>58</v>
      </c>
      <c r="E65" s="108" t="s">
        <v>59</v>
      </c>
      <c r="F65" s="75">
        <v>1105107</v>
      </c>
      <c r="G65" s="75">
        <v>1500000</v>
      </c>
      <c r="H65" s="75"/>
      <c r="I65" s="75"/>
      <c r="J65" s="76"/>
      <c r="K65" s="153"/>
      <c r="L65" s="84"/>
      <c r="M65" s="84"/>
      <c r="N65" s="75"/>
      <c r="O65" s="75">
        <v>1596598.21</v>
      </c>
      <c r="P65" s="142">
        <f t="shared" si="3"/>
        <v>1.0643988066666668</v>
      </c>
      <c r="Q65" s="75"/>
      <c r="R65" s="75"/>
      <c r="S65" s="75"/>
      <c r="T65" s="76"/>
      <c r="U65" s="153"/>
      <c r="V65" s="84"/>
      <c r="W65" s="84"/>
      <c r="X65" s="75"/>
      <c r="Y65" s="75"/>
      <c r="Z65" s="142"/>
    </row>
    <row r="66" spans="2:26" ht="19.5">
      <c r="B66" s="73"/>
      <c r="C66" s="73"/>
      <c r="D66" s="33" t="s">
        <v>60</v>
      </c>
      <c r="E66" s="108" t="s">
        <v>61</v>
      </c>
      <c r="F66" s="75">
        <v>101758</v>
      </c>
      <c r="G66" s="75">
        <v>149000</v>
      </c>
      <c r="H66" s="75"/>
      <c r="I66" s="75"/>
      <c r="J66" s="76"/>
      <c r="K66" s="153"/>
      <c r="L66" s="84"/>
      <c r="M66" s="84"/>
      <c r="N66" s="75"/>
      <c r="O66" s="75">
        <v>158941.44</v>
      </c>
      <c r="P66" s="142">
        <f t="shared" si="3"/>
        <v>1.0667210738255033</v>
      </c>
      <c r="Q66" s="75"/>
      <c r="R66" s="75"/>
      <c r="S66" s="75"/>
      <c r="T66" s="76"/>
      <c r="U66" s="153"/>
      <c r="V66" s="84"/>
      <c r="W66" s="84"/>
      <c r="X66" s="75"/>
      <c r="Y66" s="75"/>
      <c r="Z66" s="142"/>
    </row>
    <row r="67" spans="2:26" ht="19.5">
      <c r="B67" s="73"/>
      <c r="C67" s="73"/>
      <c r="D67" s="33" t="s">
        <v>62</v>
      </c>
      <c r="E67" s="108" t="s">
        <v>63</v>
      </c>
      <c r="F67" s="75">
        <v>22736</v>
      </c>
      <c r="G67" s="75">
        <v>26000</v>
      </c>
      <c r="H67" s="75"/>
      <c r="I67" s="75"/>
      <c r="J67" s="76"/>
      <c r="K67" s="153"/>
      <c r="L67" s="84"/>
      <c r="M67" s="84"/>
      <c r="N67" s="75"/>
      <c r="O67" s="75">
        <v>27146.42</v>
      </c>
      <c r="P67" s="142">
        <f t="shared" si="3"/>
        <v>1.044093076923077</v>
      </c>
      <c r="Q67" s="75"/>
      <c r="R67" s="75"/>
      <c r="S67" s="75"/>
      <c r="T67" s="76"/>
      <c r="U67" s="153"/>
      <c r="V67" s="84"/>
      <c r="W67" s="84"/>
      <c r="X67" s="75"/>
      <c r="Y67" s="75"/>
      <c r="Z67" s="142"/>
    </row>
    <row r="68" spans="2:26" ht="19.5">
      <c r="B68" s="73"/>
      <c r="C68" s="73"/>
      <c r="D68" s="33" t="s">
        <v>64</v>
      </c>
      <c r="E68" s="108" t="s">
        <v>65</v>
      </c>
      <c r="F68" s="75">
        <v>156896</v>
      </c>
      <c r="G68" s="75">
        <v>140000</v>
      </c>
      <c r="H68" s="75"/>
      <c r="I68" s="75"/>
      <c r="J68" s="76"/>
      <c r="K68" s="153"/>
      <c r="L68" s="84"/>
      <c r="M68" s="84"/>
      <c r="N68" s="75"/>
      <c r="O68" s="75">
        <v>152589.26</v>
      </c>
      <c r="P68" s="142">
        <f t="shared" si="3"/>
        <v>1.0899232857142858</v>
      </c>
      <c r="Q68" s="75"/>
      <c r="R68" s="75"/>
      <c r="S68" s="75"/>
      <c r="T68" s="76"/>
      <c r="U68" s="153"/>
      <c r="V68" s="84"/>
      <c r="W68" s="84"/>
      <c r="X68" s="75"/>
      <c r="Y68" s="75"/>
      <c r="Z68" s="142"/>
    </row>
    <row r="69" spans="2:26" ht="19.5">
      <c r="B69" s="73"/>
      <c r="C69" s="73"/>
      <c r="D69" s="33" t="s">
        <v>71</v>
      </c>
      <c r="E69" s="108" t="s">
        <v>72</v>
      </c>
      <c r="F69" s="75">
        <v>24841</v>
      </c>
      <c r="G69" s="75">
        <v>41000</v>
      </c>
      <c r="H69" s="75"/>
      <c r="I69" s="75"/>
      <c r="J69" s="76"/>
      <c r="K69" s="153"/>
      <c r="L69" s="84"/>
      <c r="M69" s="84"/>
      <c r="N69" s="75"/>
      <c r="O69" s="75">
        <v>43544</v>
      </c>
      <c r="P69" s="142">
        <f t="shared" si="3"/>
        <v>1.062048780487805</v>
      </c>
      <c r="Q69" s="75"/>
      <c r="R69" s="75"/>
      <c r="S69" s="75"/>
      <c r="T69" s="76"/>
      <c r="U69" s="153"/>
      <c r="V69" s="84"/>
      <c r="W69" s="84"/>
      <c r="X69" s="75"/>
      <c r="Y69" s="75"/>
      <c r="Z69" s="142"/>
    </row>
    <row r="70" spans="2:26" ht="19.5">
      <c r="B70" s="73"/>
      <c r="C70" s="73"/>
      <c r="D70" s="33" t="s">
        <v>75</v>
      </c>
      <c r="E70" s="108" t="s">
        <v>76</v>
      </c>
      <c r="F70" s="75">
        <v>150030</v>
      </c>
      <c r="G70" s="75">
        <v>40000</v>
      </c>
      <c r="H70" s="75"/>
      <c r="I70" s="75"/>
      <c r="J70" s="76"/>
      <c r="K70" s="153"/>
      <c r="L70" s="84"/>
      <c r="M70" s="84"/>
      <c r="N70" s="75"/>
      <c r="O70" s="75">
        <v>31076</v>
      </c>
      <c r="P70" s="142">
        <f t="shared" si="3"/>
        <v>0.7769</v>
      </c>
      <c r="Q70" s="75"/>
      <c r="R70" s="75"/>
      <c r="S70" s="75"/>
      <c r="T70" s="76"/>
      <c r="U70" s="153"/>
      <c r="V70" s="84"/>
      <c r="W70" s="84"/>
      <c r="X70" s="75"/>
      <c r="Y70" s="75"/>
      <c r="Z70" s="142"/>
    </row>
    <row r="71" spans="2:26" ht="19.5">
      <c r="B71" s="73"/>
      <c r="C71" s="73"/>
      <c r="D71" s="33" t="s">
        <v>66</v>
      </c>
      <c r="E71" s="108" t="s">
        <v>67</v>
      </c>
      <c r="F71" s="75">
        <v>193220</v>
      </c>
      <c r="G71" s="75">
        <v>258000</v>
      </c>
      <c r="H71" s="75"/>
      <c r="I71" s="75"/>
      <c r="J71" s="76"/>
      <c r="K71" s="153"/>
      <c r="L71" s="84"/>
      <c r="M71" s="84"/>
      <c r="N71" s="75"/>
      <c r="O71" s="75">
        <v>395247.12</v>
      </c>
      <c r="P71" s="142">
        <f t="shared" si="3"/>
        <v>1.5319655813953488</v>
      </c>
      <c r="Q71" s="75"/>
      <c r="R71" s="75"/>
      <c r="S71" s="75"/>
      <c r="T71" s="76"/>
      <c r="U71" s="153"/>
      <c r="V71" s="84"/>
      <c r="W71" s="84"/>
      <c r="X71" s="75"/>
      <c r="Y71" s="75"/>
      <c r="Z71" s="142"/>
    </row>
    <row r="72" spans="2:26" ht="30">
      <c r="B72" s="73"/>
      <c r="C72" s="73"/>
      <c r="D72" s="33" t="s">
        <v>37</v>
      </c>
      <c r="E72" s="108" t="s">
        <v>38</v>
      </c>
      <c r="F72" s="75">
        <v>16769</v>
      </c>
      <c r="G72" s="75">
        <v>20000</v>
      </c>
      <c r="H72" s="75"/>
      <c r="I72" s="75"/>
      <c r="J72" s="76"/>
      <c r="K72" s="153"/>
      <c r="L72" s="84"/>
      <c r="M72" s="84"/>
      <c r="N72" s="75"/>
      <c r="O72" s="75">
        <v>24205.07</v>
      </c>
      <c r="P72" s="142">
        <f t="shared" si="3"/>
        <v>1.2102535</v>
      </c>
      <c r="Q72" s="75"/>
      <c r="R72" s="75"/>
      <c r="S72" s="75"/>
      <c r="T72" s="76"/>
      <c r="U72" s="153"/>
      <c r="V72" s="84"/>
      <c r="W72" s="84"/>
      <c r="X72" s="75"/>
      <c r="Y72" s="75"/>
      <c r="Z72" s="142"/>
    </row>
    <row r="73" spans="2:26" s="57" customFormat="1" ht="45">
      <c r="B73" s="82"/>
      <c r="C73" s="82">
        <v>75618</v>
      </c>
      <c r="D73" s="42"/>
      <c r="E73" s="112" t="s">
        <v>77</v>
      </c>
      <c r="F73" s="84">
        <f aca="true" t="shared" si="36" ref="F73:N73">SUM(F74:F78)</f>
        <v>521390</v>
      </c>
      <c r="G73" s="84">
        <f>SUM(G74:G79)</f>
        <v>510730</v>
      </c>
      <c r="H73" s="84">
        <f t="shared" si="36"/>
        <v>0</v>
      </c>
      <c r="I73" s="84">
        <f t="shared" si="36"/>
        <v>0</v>
      </c>
      <c r="J73" s="84">
        <f t="shared" si="36"/>
        <v>0</v>
      </c>
      <c r="K73" s="84">
        <f t="shared" si="36"/>
        <v>0</v>
      </c>
      <c r="L73" s="84">
        <f t="shared" si="36"/>
        <v>0</v>
      </c>
      <c r="M73" s="84">
        <f t="shared" si="36"/>
        <v>0</v>
      </c>
      <c r="N73" s="84">
        <f t="shared" si="36"/>
        <v>0</v>
      </c>
      <c r="O73" s="84">
        <f>SUM(O74:O79)</f>
        <v>531061.71</v>
      </c>
      <c r="P73" s="141">
        <f t="shared" si="3"/>
        <v>1.0398091163628531</v>
      </c>
      <c r="Q73" s="84">
        <f>SUM(Q74:Q79)</f>
        <v>0</v>
      </c>
      <c r="R73" s="84">
        <f aca="true" t="shared" si="37" ref="R73:X73">SUM(R74:R78)</f>
        <v>0</v>
      </c>
      <c r="S73" s="84">
        <f t="shared" si="37"/>
        <v>0</v>
      </c>
      <c r="T73" s="84">
        <f t="shared" si="37"/>
        <v>0</v>
      </c>
      <c r="U73" s="84">
        <f t="shared" si="37"/>
        <v>0</v>
      </c>
      <c r="V73" s="84">
        <f t="shared" si="37"/>
        <v>0</v>
      </c>
      <c r="W73" s="84">
        <f t="shared" si="37"/>
        <v>0</v>
      </c>
      <c r="X73" s="84">
        <f t="shared" si="37"/>
        <v>0</v>
      </c>
      <c r="Y73" s="84">
        <f>SUM(Y74:Y79)</f>
        <v>0</v>
      </c>
      <c r="Z73" s="141"/>
    </row>
    <row r="74" spans="2:26" ht="19.5">
      <c r="B74" s="73"/>
      <c r="C74" s="73"/>
      <c r="D74" s="33" t="s">
        <v>78</v>
      </c>
      <c r="E74" s="108" t="s">
        <v>79</v>
      </c>
      <c r="F74" s="75">
        <v>335250</v>
      </c>
      <c r="G74" s="75">
        <v>295000</v>
      </c>
      <c r="H74" s="75"/>
      <c r="I74" s="75"/>
      <c r="J74" s="76"/>
      <c r="K74" s="153"/>
      <c r="L74" s="84"/>
      <c r="M74" s="84"/>
      <c r="N74" s="75"/>
      <c r="O74" s="75">
        <v>312876.34</v>
      </c>
      <c r="P74" s="142">
        <f t="shared" si="3"/>
        <v>1.0605977627118646</v>
      </c>
      <c r="Q74" s="75"/>
      <c r="R74" s="75"/>
      <c r="S74" s="75"/>
      <c r="T74" s="76"/>
      <c r="U74" s="153"/>
      <c r="V74" s="84"/>
      <c r="W74" s="84"/>
      <c r="X74" s="75"/>
      <c r="Y74" s="75"/>
      <c r="Z74" s="142"/>
    </row>
    <row r="75" spans="2:26" ht="19.5">
      <c r="B75" s="73"/>
      <c r="C75" s="73"/>
      <c r="D75" s="33" t="s">
        <v>80</v>
      </c>
      <c r="E75" s="108" t="s">
        <v>81</v>
      </c>
      <c r="F75" s="75"/>
      <c r="G75" s="75">
        <v>26000</v>
      </c>
      <c r="H75" s="75"/>
      <c r="I75" s="75"/>
      <c r="J75" s="76"/>
      <c r="K75" s="153"/>
      <c r="L75" s="84"/>
      <c r="M75" s="84"/>
      <c r="N75" s="75"/>
      <c r="O75" s="75">
        <v>25207.41</v>
      </c>
      <c r="P75" s="142">
        <f t="shared" si="3"/>
        <v>0.9695157692307692</v>
      </c>
      <c r="Q75" s="75"/>
      <c r="R75" s="75"/>
      <c r="S75" s="75"/>
      <c r="T75" s="76"/>
      <c r="U75" s="153"/>
      <c r="V75" s="84"/>
      <c r="W75" s="84"/>
      <c r="X75" s="75"/>
      <c r="Y75" s="75"/>
      <c r="Z75" s="142"/>
    </row>
    <row r="76" spans="2:26" ht="30">
      <c r="B76" s="73"/>
      <c r="C76" s="73"/>
      <c r="D76" s="33" t="s">
        <v>82</v>
      </c>
      <c r="E76" s="108" t="s">
        <v>83</v>
      </c>
      <c r="F76" s="75">
        <v>161182</v>
      </c>
      <c r="G76" s="75">
        <v>156000</v>
      </c>
      <c r="H76" s="75"/>
      <c r="I76" s="75"/>
      <c r="J76" s="76"/>
      <c r="K76" s="153"/>
      <c r="L76" s="84"/>
      <c r="M76" s="84"/>
      <c r="N76" s="75"/>
      <c r="O76" s="75">
        <v>158167.73</v>
      </c>
      <c r="P76" s="142">
        <f t="shared" si="3"/>
        <v>1.0138957051282051</v>
      </c>
      <c r="Q76" s="75"/>
      <c r="R76" s="75"/>
      <c r="S76" s="75"/>
      <c r="T76" s="76"/>
      <c r="U76" s="153"/>
      <c r="V76" s="84"/>
      <c r="W76" s="84"/>
      <c r="X76" s="75"/>
      <c r="Y76" s="75"/>
      <c r="Z76" s="142"/>
    </row>
    <row r="77" spans="2:26" ht="45">
      <c r="B77" s="73"/>
      <c r="C77" s="73"/>
      <c r="D77" s="33" t="s">
        <v>84</v>
      </c>
      <c r="E77" s="108" t="s">
        <v>85</v>
      </c>
      <c r="F77" s="75">
        <v>24864</v>
      </c>
      <c r="G77" s="75">
        <v>33000</v>
      </c>
      <c r="H77" s="75"/>
      <c r="I77" s="75"/>
      <c r="J77" s="76"/>
      <c r="K77" s="153"/>
      <c r="L77" s="84"/>
      <c r="M77" s="84"/>
      <c r="N77" s="75"/>
      <c r="O77" s="75">
        <v>34082.33</v>
      </c>
      <c r="P77" s="142">
        <f t="shared" si="3"/>
        <v>1.0327978787878789</v>
      </c>
      <c r="Q77" s="75"/>
      <c r="R77" s="75"/>
      <c r="S77" s="75"/>
      <c r="T77" s="76"/>
      <c r="U77" s="153"/>
      <c r="V77" s="84"/>
      <c r="W77" s="84"/>
      <c r="X77" s="75"/>
      <c r="Y77" s="75"/>
      <c r="Z77" s="142"/>
    </row>
    <row r="78" spans="2:26" ht="30">
      <c r="B78" s="73"/>
      <c r="C78" s="73"/>
      <c r="D78" s="33" t="s">
        <v>37</v>
      </c>
      <c r="E78" s="108" t="s">
        <v>38</v>
      </c>
      <c r="F78" s="75">
        <v>94</v>
      </c>
      <c r="G78" s="75">
        <v>600</v>
      </c>
      <c r="H78" s="75"/>
      <c r="I78" s="75"/>
      <c r="J78" s="76"/>
      <c r="K78" s="153"/>
      <c r="L78" s="84"/>
      <c r="M78" s="84"/>
      <c r="N78" s="75"/>
      <c r="O78" s="75">
        <v>600</v>
      </c>
      <c r="P78" s="142">
        <f t="shared" si="3"/>
        <v>1</v>
      </c>
      <c r="Q78" s="75"/>
      <c r="R78" s="75"/>
      <c r="S78" s="75"/>
      <c r="T78" s="76"/>
      <c r="U78" s="153"/>
      <c r="V78" s="84"/>
      <c r="W78" s="84"/>
      <c r="X78" s="75"/>
      <c r="Y78" s="75"/>
      <c r="Z78" s="142"/>
    </row>
    <row r="79" spans="2:26" ht="19.5">
      <c r="B79" s="73"/>
      <c r="C79" s="73"/>
      <c r="D79" s="33" t="s">
        <v>44</v>
      </c>
      <c r="E79" s="161" t="s">
        <v>45</v>
      </c>
      <c r="F79" s="75"/>
      <c r="G79" s="75">
        <v>130</v>
      </c>
      <c r="H79" s="75"/>
      <c r="I79" s="75"/>
      <c r="J79" s="76"/>
      <c r="K79" s="153"/>
      <c r="L79" s="84"/>
      <c r="M79" s="84"/>
      <c r="N79" s="75"/>
      <c r="O79" s="75">
        <v>127.9</v>
      </c>
      <c r="P79" s="142">
        <f t="shared" si="3"/>
        <v>0.9838461538461539</v>
      </c>
      <c r="Q79" s="75"/>
      <c r="R79" s="75"/>
      <c r="S79" s="75"/>
      <c r="T79" s="76"/>
      <c r="U79" s="153"/>
      <c r="V79" s="84"/>
      <c r="W79" s="84"/>
      <c r="X79" s="75"/>
      <c r="Y79" s="75"/>
      <c r="Z79" s="142"/>
    </row>
    <row r="80" spans="2:26" s="57" customFormat="1" ht="30">
      <c r="B80" s="82"/>
      <c r="C80" s="82">
        <v>75621</v>
      </c>
      <c r="D80" s="42"/>
      <c r="E80" s="112" t="s">
        <v>86</v>
      </c>
      <c r="F80" s="84">
        <f aca="true" t="shared" si="38" ref="F80:O80">SUM(F81:F82)</f>
        <v>2939263</v>
      </c>
      <c r="G80" s="84">
        <f t="shared" si="38"/>
        <v>3655260</v>
      </c>
      <c r="H80" s="84">
        <f t="shared" si="38"/>
        <v>0</v>
      </c>
      <c r="I80" s="84">
        <f t="shared" si="38"/>
        <v>0</v>
      </c>
      <c r="J80" s="84">
        <f t="shared" si="38"/>
        <v>0</v>
      </c>
      <c r="K80" s="84">
        <f t="shared" si="38"/>
        <v>0</v>
      </c>
      <c r="L80" s="84">
        <f t="shared" si="38"/>
        <v>0</v>
      </c>
      <c r="M80" s="84">
        <f t="shared" si="38"/>
        <v>0</v>
      </c>
      <c r="N80" s="84">
        <f t="shared" si="38"/>
        <v>0</v>
      </c>
      <c r="O80" s="84">
        <f t="shared" si="38"/>
        <v>4157800.61</v>
      </c>
      <c r="P80" s="141">
        <f t="shared" si="3"/>
        <v>1.1374842309439</v>
      </c>
      <c r="Q80" s="84">
        <f aca="true" t="shared" si="39" ref="Q80:Y80">SUM(Q81:Q82)</f>
        <v>0</v>
      </c>
      <c r="R80" s="84">
        <f t="shared" si="39"/>
        <v>0</v>
      </c>
      <c r="S80" s="84">
        <f t="shared" si="39"/>
        <v>0</v>
      </c>
      <c r="T80" s="84">
        <f t="shared" si="39"/>
        <v>0</v>
      </c>
      <c r="U80" s="84">
        <f t="shared" si="39"/>
        <v>0</v>
      </c>
      <c r="V80" s="84">
        <f t="shared" si="39"/>
        <v>0</v>
      </c>
      <c r="W80" s="84">
        <f t="shared" si="39"/>
        <v>0</v>
      </c>
      <c r="X80" s="84">
        <f t="shared" si="39"/>
        <v>0</v>
      </c>
      <c r="Y80" s="84">
        <f t="shared" si="39"/>
        <v>0</v>
      </c>
      <c r="Z80" s="141"/>
    </row>
    <row r="81" spans="2:26" ht="19.5">
      <c r="B81" s="73"/>
      <c r="C81" s="73"/>
      <c r="D81" s="33" t="s">
        <v>87</v>
      </c>
      <c r="E81" s="108" t="s">
        <v>88</v>
      </c>
      <c r="F81" s="75">
        <v>2668687</v>
      </c>
      <c r="G81" s="75">
        <v>3623260</v>
      </c>
      <c r="H81" s="75"/>
      <c r="I81" s="75"/>
      <c r="J81" s="76"/>
      <c r="K81" s="153"/>
      <c r="L81" s="84"/>
      <c r="M81" s="84"/>
      <c r="N81" s="75"/>
      <c r="O81" s="75">
        <v>4018637</v>
      </c>
      <c r="P81" s="142">
        <f t="shared" si="3"/>
        <v>1.10912189575134</v>
      </c>
      <c r="Q81" s="75"/>
      <c r="R81" s="75"/>
      <c r="S81" s="75"/>
      <c r="T81" s="76"/>
      <c r="U81" s="153"/>
      <c r="V81" s="84"/>
      <c r="W81" s="84"/>
      <c r="X81" s="75"/>
      <c r="Y81" s="75"/>
      <c r="Z81" s="142"/>
    </row>
    <row r="82" spans="2:26" ht="19.5">
      <c r="B82" s="73"/>
      <c r="C82" s="73"/>
      <c r="D82" s="33" t="s">
        <v>89</v>
      </c>
      <c r="E82" s="108" t="s">
        <v>90</v>
      </c>
      <c r="F82" s="75">
        <v>270576</v>
      </c>
      <c r="G82" s="75">
        <v>32000</v>
      </c>
      <c r="H82" s="75"/>
      <c r="I82" s="75"/>
      <c r="J82" s="76"/>
      <c r="K82" s="153"/>
      <c r="L82" s="84"/>
      <c r="M82" s="84"/>
      <c r="N82" s="75"/>
      <c r="O82" s="75">
        <v>139163.61</v>
      </c>
      <c r="P82" s="142">
        <f t="shared" si="3"/>
        <v>4.348862812499999</v>
      </c>
      <c r="Q82" s="75"/>
      <c r="R82" s="75"/>
      <c r="S82" s="75"/>
      <c r="T82" s="76"/>
      <c r="U82" s="153"/>
      <c r="V82" s="84"/>
      <c r="W82" s="84"/>
      <c r="X82" s="75"/>
      <c r="Y82" s="75"/>
      <c r="Z82" s="142"/>
    </row>
    <row r="83" spans="2:26" s="57" customFormat="1" ht="30">
      <c r="B83" s="82"/>
      <c r="C83" s="82">
        <v>75647</v>
      </c>
      <c r="D83" s="42"/>
      <c r="E83" s="112" t="s">
        <v>91</v>
      </c>
      <c r="F83" s="84">
        <f aca="true" t="shared" si="40" ref="F83:O83">SUM(F84)</f>
        <v>0</v>
      </c>
      <c r="G83" s="84">
        <f>SUM(G84)</f>
        <v>6000</v>
      </c>
      <c r="H83" s="84">
        <f t="shared" si="40"/>
        <v>0</v>
      </c>
      <c r="I83" s="84">
        <f t="shared" si="40"/>
        <v>0</v>
      </c>
      <c r="J83" s="84">
        <f t="shared" si="40"/>
        <v>0</v>
      </c>
      <c r="K83" s="84">
        <f t="shared" si="40"/>
        <v>0</v>
      </c>
      <c r="L83" s="84">
        <f t="shared" si="40"/>
        <v>0</v>
      </c>
      <c r="M83" s="84">
        <f t="shared" si="40"/>
        <v>0</v>
      </c>
      <c r="N83" s="84">
        <f t="shared" si="40"/>
        <v>0</v>
      </c>
      <c r="O83" s="84">
        <f t="shared" si="40"/>
        <v>8035.1</v>
      </c>
      <c r="P83" s="40">
        <f t="shared" si="3"/>
        <v>1.3391833333333334</v>
      </c>
      <c r="Q83" s="84">
        <f>SUM(Q84)</f>
        <v>0</v>
      </c>
      <c r="R83" s="84">
        <f aca="true" t="shared" si="41" ref="R83:Y83">SUM(R84)</f>
        <v>0</v>
      </c>
      <c r="S83" s="84">
        <f t="shared" si="41"/>
        <v>0</v>
      </c>
      <c r="T83" s="84">
        <f t="shared" si="41"/>
        <v>0</v>
      </c>
      <c r="U83" s="84">
        <f t="shared" si="41"/>
        <v>0</v>
      </c>
      <c r="V83" s="84">
        <f t="shared" si="41"/>
        <v>0</v>
      </c>
      <c r="W83" s="84">
        <f t="shared" si="41"/>
        <v>0</v>
      </c>
      <c r="X83" s="84">
        <f t="shared" si="41"/>
        <v>0</v>
      </c>
      <c r="Y83" s="84">
        <f t="shared" si="41"/>
        <v>0</v>
      </c>
      <c r="Z83" s="40"/>
    </row>
    <row r="84" spans="2:26" ht="19.5">
      <c r="B84" s="73"/>
      <c r="C84" s="73"/>
      <c r="D84" s="33" t="s">
        <v>17</v>
      </c>
      <c r="E84" s="108" t="s">
        <v>18</v>
      </c>
      <c r="F84" s="75"/>
      <c r="G84" s="75">
        <v>6000</v>
      </c>
      <c r="H84" s="75"/>
      <c r="I84" s="75"/>
      <c r="J84" s="76"/>
      <c r="K84" s="153"/>
      <c r="L84" s="84"/>
      <c r="M84" s="84"/>
      <c r="N84" s="75"/>
      <c r="O84" s="75">
        <v>8035.1</v>
      </c>
      <c r="P84" s="142">
        <f>O84/G84</f>
        <v>1.3391833333333334</v>
      </c>
      <c r="Q84" s="75"/>
      <c r="R84" s="75"/>
      <c r="S84" s="75"/>
      <c r="T84" s="76"/>
      <c r="U84" s="153"/>
      <c r="V84" s="84"/>
      <c r="W84" s="84"/>
      <c r="X84" s="75"/>
      <c r="Y84" s="75"/>
      <c r="Z84" s="142"/>
    </row>
    <row r="85" spans="2:26" s="26" customFormat="1" ht="23.25">
      <c r="B85" s="151">
        <v>758</v>
      </c>
      <c r="C85" s="151"/>
      <c r="D85" s="42"/>
      <c r="E85" s="152" t="s">
        <v>92</v>
      </c>
      <c r="F85" s="148" t="e">
        <f>SUM(F86,#REF!,F88,F90)</f>
        <v>#REF!</v>
      </c>
      <c r="G85" s="148">
        <f aca="true" t="shared" si="42" ref="G85:O85">SUM(G86,G88,G90)</f>
        <v>5717628</v>
      </c>
      <c r="H85" s="148">
        <f t="shared" si="42"/>
        <v>0</v>
      </c>
      <c r="I85" s="148">
        <f t="shared" si="42"/>
        <v>0</v>
      </c>
      <c r="J85" s="148">
        <f t="shared" si="42"/>
        <v>0</v>
      </c>
      <c r="K85" s="148">
        <f t="shared" si="42"/>
        <v>0</v>
      </c>
      <c r="L85" s="148">
        <f t="shared" si="42"/>
        <v>0</v>
      </c>
      <c r="M85" s="148">
        <f t="shared" si="42"/>
        <v>0</v>
      </c>
      <c r="N85" s="149">
        <f t="shared" si="42"/>
        <v>0</v>
      </c>
      <c r="O85" s="148">
        <f t="shared" si="42"/>
        <v>5717627.75</v>
      </c>
      <c r="P85" s="141">
        <f aca="true" t="shared" si="43" ref="P85:P147">O85/G85</f>
        <v>0.9999999562755744</v>
      </c>
      <c r="Q85" s="148">
        <f aca="true" t="shared" si="44" ref="Q85:Y85">SUM(Q86,Q88,Q90)</f>
        <v>0</v>
      </c>
      <c r="R85" s="148">
        <f t="shared" si="44"/>
        <v>0</v>
      </c>
      <c r="S85" s="148">
        <f t="shared" si="44"/>
        <v>0</v>
      </c>
      <c r="T85" s="148">
        <f t="shared" si="44"/>
        <v>0</v>
      </c>
      <c r="U85" s="148">
        <f t="shared" si="44"/>
        <v>0</v>
      </c>
      <c r="V85" s="148">
        <f t="shared" si="44"/>
        <v>0</v>
      </c>
      <c r="W85" s="148">
        <f t="shared" si="44"/>
        <v>0</v>
      </c>
      <c r="X85" s="149">
        <f t="shared" si="44"/>
        <v>0</v>
      </c>
      <c r="Y85" s="148">
        <f t="shared" si="44"/>
        <v>0</v>
      </c>
      <c r="Z85" s="141"/>
    </row>
    <row r="86" spans="2:26" s="57" customFormat="1" ht="30">
      <c r="B86" s="61"/>
      <c r="C86" s="61">
        <v>75801</v>
      </c>
      <c r="D86" s="42"/>
      <c r="E86" s="112" t="s">
        <v>93</v>
      </c>
      <c r="F86" s="43">
        <f aca="true" t="shared" si="45" ref="F86:Y86">SUM(F87)</f>
        <v>3873524</v>
      </c>
      <c r="G86" s="43">
        <f t="shared" si="45"/>
        <v>4672267</v>
      </c>
      <c r="H86" s="43">
        <f t="shared" si="45"/>
        <v>0</v>
      </c>
      <c r="I86" s="43">
        <f t="shared" si="45"/>
        <v>0</v>
      </c>
      <c r="J86" s="43">
        <f t="shared" si="45"/>
        <v>0</v>
      </c>
      <c r="K86" s="43">
        <f t="shared" si="45"/>
        <v>0</v>
      </c>
      <c r="L86" s="43">
        <f t="shared" si="45"/>
        <v>0</v>
      </c>
      <c r="M86" s="43">
        <f t="shared" si="45"/>
        <v>0</v>
      </c>
      <c r="N86" s="43">
        <f t="shared" si="45"/>
        <v>0</v>
      </c>
      <c r="O86" s="43">
        <f t="shared" si="45"/>
        <v>4672267</v>
      </c>
      <c r="P86" s="141">
        <f t="shared" si="43"/>
        <v>1</v>
      </c>
      <c r="Q86" s="43">
        <f t="shared" si="45"/>
        <v>0</v>
      </c>
      <c r="R86" s="43">
        <f t="shared" si="45"/>
        <v>0</v>
      </c>
      <c r="S86" s="43">
        <f t="shared" si="45"/>
        <v>0</v>
      </c>
      <c r="T86" s="43">
        <f t="shared" si="45"/>
        <v>0</v>
      </c>
      <c r="U86" s="43">
        <f t="shared" si="45"/>
        <v>0</v>
      </c>
      <c r="V86" s="43">
        <f t="shared" si="45"/>
        <v>0</v>
      </c>
      <c r="W86" s="43">
        <f t="shared" si="45"/>
        <v>0</v>
      </c>
      <c r="X86" s="43">
        <f t="shared" si="45"/>
        <v>0</v>
      </c>
      <c r="Y86" s="43">
        <f t="shared" si="45"/>
        <v>0</v>
      </c>
      <c r="Z86" s="141"/>
    </row>
    <row r="87" spans="2:26" ht="19.5">
      <c r="B87" s="32"/>
      <c r="C87" s="32"/>
      <c r="D87" s="33" t="s">
        <v>94</v>
      </c>
      <c r="E87" s="108" t="s">
        <v>95</v>
      </c>
      <c r="F87" s="34">
        <v>3873524</v>
      </c>
      <c r="G87" s="34">
        <v>4672267</v>
      </c>
      <c r="H87" s="34"/>
      <c r="I87" s="34"/>
      <c r="J87" s="35"/>
      <c r="K87" s="40"/>
      <c r="L87" s="43"/>
      <c r="M87" s="43"/>
      <c r="N87" s="34"/>
      <c r="O87" s="34">
        <v>4672267</v>
      </c>
      <c r="P87" s="142">
        <f t="shared" si="43"/>
        <v>1</v>
      </c>
      <c r="Q87" s="34"/>
      <c r="R87" s="34"/>
      <c r="S87" s="34"/>
      <c r="T87" s="35"/>
      <c r="U87" s="40"/>
      <c r="V87" s="43"/>
      <c r="W87" s="43"/>
      <c r="X87" s="34"/>
      <c r="Y87" s="34"/>
      <c r="Z87" s="142"/>
    </row>
    <row r="88" spans="2:26" s="57" customFormat="1" ht="30">
      <c r="B88" s="61"/>
      <c r="C88" s="61">
        <v>75807</v>
      </c>
      <c r="D88" s="42"/>
      <c r="E88" s="112" t="s">
        <v>96</v>
      </c>
      <c r="F88" s="43">
        <f aca="true" t="shared" si="46" ref="F88:Y88">SUM(F89)</f>
        <v>858071</v>
      </c>
      <c r="G88" s="43">
        <f t="shared" si="46"/>
        <v>1029569</v>
      </c>
      <c r="H88" s="43">
        <f t="shared" si="46"/>
        <v>0</v>
      </c>
      <c r="I88" s="43">
        <f t="shared" si="46"/>
        <v>0</v>
      </c>
      <c r="J88" s="43">
        <f t="shared" si="46"/>
        <v>0</v>
      </c>
      <c r="K88" s="43">
        <f t="shared" si="46"/>
        <v>0</v>
      </c>
      <c r="L88" s="43">
        <f t="shared" si="46"/>
        <v>0</v>
      </c>
      <c r="M88" s="43">
        <f t="shared" si="46"/>
        <v>0</v>
      </c>
      <c r="N88" s="43">
        <f t="shared" si="46"/>
        <v>0</v>
      </c>
      <c r="O88" s="43">
        <f t="shared" si="46"/>
        <v>1029569</v>
      </c>
      <c r="P88" s="141">
        <f t="shared" si="43"/>
        <v>1</v>
      </c>
      <c r="Q88" s="43">
        <f t="shared" si="46"/>
        <v>0</v>
      </c>
      <c r="R88" s="43">
        <f t="shared" si="46"/>
        <v>0</v>
      </c>
      <c r="S88" s="43">
        <f t="shared" si="46"/>
        <v>0</v>
      </c>
      <c r="T88" s="43">
        <f t="shared" si="46"/>
        <v>0</v>
      </c>
      <c r="U88" s="43">
        <f t="shared" si="46"/>
        <v>0</v>
      </c>
      <c r="V88" s="43">
        <f t="shared" si="46"/>
        <v>0</v>
      </c>
      <c r="W88" s="43">
        <f t="shared" si="46"/>
        <v>0</v>
      </c>
      <c r="X88" s="43">
        <f t="shared" si="46"/>
        <v>0</v>
      </c>
      <c r="Y88" s="43">
        <f t="shared" si="46"/>
        <v>0</v>
      </c>
      <c r="Z88" s="141"/>
    </row>
    <row r="89" spans="2:26" ht="19.5">
      <c r="B89" s="32"/>
      <c r="C89" s="32"/>
      <c r="D89" s="33" t="s">
        <v>94</v>
      </c>
      <c r="E89" s="108" t="s">
        <v>95</v>
      </c>
      <c r="F89" s="34">
        <v>858071</v>
      </c>
      <c r="G89" s="34">
        <v>1029569</v>
      </c>
      <c r="H89" s="34"/>
      <c r="I89" s="34"/>
      <c r="J89" s="35"/>
      <c r="K89" s="40"/>
      <c r="L89" s="43"/>
      <c r="M89" s="43"/>
      <c r="N89" s="34"/>
      <c r="O89" s="34">
        <v>1029569</v>
      </c>
      <c r="P89" s="142">
        <f t="shared" si="43"/>
        <v>1</v>
      </c>
      <c r="Q89" s="34"/>
      <c r="R89" s="34"/>
      <c r="S89" s="34"/>
      <c r="T89" s="35"/>
      <c r="U89" s="40"/>
      <c r="V89" s="43"/>
      <c r="W89" s="43"/>
      <c r="X89" s="34"/>
      <c r="Y89" s="34"/>
      <c r="Z89" s="142"/>
    </row>
    <row r="90" spans="2:26" s="57" customFormat="1" ht="19.5">
      <c r="B90" s="61"/>
      <c r="C90" s="61">
        <v>75814</v>
      </c>
      <c r="D90" s="42"/>
      <c r="E90" s="166" t="s">
        <v>165</v>
      </c>
      <c r="F90" s="43">
        <f aca="true" t="shared" si="47" ref="F90:Y90">SUM(F91)</f>
        <v>0</v>
      </c>
      <c r="G90" s="43">
        <f t="shared" si="47"/>
        <v>15792</v>
      </c>
      <c r="H90" s="43">
        <f t="shared" si="47"/>
        <v>0</v>
      </c>
      <c r="I90" s="43">
        <f t="shared" si="47"/>
        <v>0</v>
      </c>
      <c r="J90" s="43">
        <f t="shared" si="47"/>
        <v>0</v>
      </c>
      <c r="K90" s="43">
        <f t="shared" si="47"/>
        <v>0</v>
      </c>
      <c r="L90" s="43">
        <f t="shared" si="47"/>
        <v>0</v>
      </c>
      <c r="M90" s="43">
        <f t="shared" si="47"/>
        <v>0</v>
      </c>
      <c r="N90" s="43">
        <f t="shared" si="47"/>
        <v>0</v>
      </c>
      <c r="O90" s="43">
        <f t="shared" si="47"/>
        <v>15791.75</v>
      </c>
      <c r="P90" s="141">
        <f t="shared" si="43"/>
        <v>0.9999841691995948</v>
      </c>
      <c r="Q90" s="43">
        <f t="shared" si="47"/>
        <v>0</v>
      </c>
      <c r="R90" s="43">
        <f t="shared" si="47"/>
        <v>0</v>
      </c>
      <c r="S90" s="43">
        <f t="shared" si="47"/>
        <v>0</v>
      </c>
      <c r="T90" s="43">
        <f t="shared" si="47"/>
        <v>0</v>
      </c>
      <c r="U90" s="43">
        <f t="shared" si="47"/>
        <v>0</v>
      </c>
      <c r="V90" s="43">
        <f t="shared" si="47"/>
        <v>0</v>
      </c>
      <c r="W90" s="43">
        <f t="shared" si="47"/>
        <v>0</v>
      </c>
      <c r="X90" s="43">
        <f t="shared" si="47"/>
        <v>0</v>
      </c>
      <c r="Y90" s="43">
        <f t="shared" si="47"/>
        <v>0</v>
      </c>
      <c r="Z90" s="141"/>
    </row>
    <row r="91" spans="2:26" ht="19.5">
      <c r="B91" s="32"/>
      <c r="C91" s="32"/>
      <c r="D91" s="33" t="s">
        <v>46</v>
      </c>
      <c r="E91" s="108" t="s">
        <v>47</v>
      </c>
      <c r="F91" s="34"/>
      <c r="G91" s="34">
        <v>15792</v>
      </c>
      <c r="H91" s="34"/>
      <c r="I91" s="34"/>
      <c r="J91" s="35"/>
      <c r="K91" s="40"/>
      <c r="L91" s="43"/>
      <c r="M91" s="43"/>
      <c r="N91" s="34"/>
      <c r="O91" s="34">
        <v>15791.75</v>
      </c>
      <c r="P91" s="142">
        <f t="shared" si="43"/>
        <v>0.9999841691995948</v>
      </c>
      <c r="Q91" s="34"/>
      <c r="R91" s="34"/>
      <c r="S91" s="34"/>
      <c r="T91" s="35"/>
      <c r="U91" s="40"/>
      <c r="V91" s="43"/>
      <c r="W91" s="43"/>
      <c r="X91" s="34"/>
      <c r="Y91" s="34"/>
      <c r="Z91" s="142"/>
    </row>
    <row r="92" spans="2:26" s="26" customFormat="1" ht="23.25">
      <c r="B92" s="151">
        <v>801</v>
      </c>
      <c r="C92" s="151"/>
      <c r="D92" s="42"/>
      <c r="E92" s="152" t="s">
        <v>98</v>
      </c>
      <c r="F92" s="148" t="e">
        <f>SUM(F93,#REF!,F101,#REF!,F105)</f>
        <v>#REF!</v>
      </c>
      <c r="G92" s="148">
        <f>SUM(G93,G99,G103,G101,G105)</f>
        <v>642398</v>
      </c>
      <c r="H92" s="148">
        <f aca="true" t="shared" si="48" ref="H92:O92">SUM(H93,H99,H103,H101,H105)</f>
        <v>0</v>
      </c>
      <c r="I92" s="148">
        <f t="shared" si="48"/>
        <v>0</v>
      </c>
      <c r="J92" s="148">
        <f t="shared" si="48"/>
        <v>0</v>
      </c>
      <c r="K92" s="148">
        <f t="shared" si="48"/>
        <v>0</v>
      </c>
      <c r="L92" s="148">
        <f t="shared" si="48"/>
        <v>0</v>
      </c>
      <c r="M92" s="148">
        <f t="shared" si="48"/>
        <v>0</v>
      </c>
      <c r="N92" s="148">
        <f t="shared" si="48"/>
        <v>0</v>
      </c>
      <c r="O92" s="148">
        <f t="shared" si="48"/>
        <v>628515.04</v>
      </c>
      <c r="P92" s="141">
        <f t="shared" si="43"/>
        <v>0.9783888492803527</v>
      </c>
      <c r="Q92" s="148">
        <f>SUM(Q93,Q99,Q103,Q101,Q105)</f>
        <v>0</v>
      </c>
      <c r="R92" s="148">
        <f aca="true" t="shared" si="49" ref="R92:Y92">SUM(R93,R99,R103,R101,R105)</f>
        <v>0</v>
      </c>
      <c r="S92" s="148">
        <f t="shared" si="49"/>
        <v>0</v>
      </c>
      <c r="T92" s="148">
        <f t="shared" si="49"/>
        <v>0</v>
      </c>
      <c r="U92" s="148">
        <f t="shared" si="49"/>
        <v>0</v>
      </c>
      <c r="V92" s="148">
        <f t="shared" si="49"/>
        <v>0</v>
      </c>
      <c r="W92" s="148">
        <f t="shared" si="49"/>
        <v>0</v>
      </c>
      <c r="X92" s="148">
        <f t="shared" si="49"/>
        <v>0</v>
      </c>
      <c r="Y92" s="148">
        <f t="shared" si="49"/>
        <v>0</v>
      </c>
      <c r="Z92" s="141"/>
    </row>
    <row r="93" spans="2:26" ht="19.5">
      <c r="B93" s="61"/>
      <c r="C93" s="61">
        <v>80101</v>
      </c>
      <c r="D93" s="42"/>
      <c r="E93" s="112" t="s">
        <v>99</v>
      </c>
      <c r="F93" s="43">
        <f>SUM(F96:F97)</f>
        <v>3615</v>
      </c>
      <c r="G93" s="43">
        <f aca="true" t="shared" si="50" ref="G93:O93">SUM(G94:G98)</f>
        <v>73538</v>
      </c>
      <c r="H93" s="43">
        <f t="shared" si="50"/>
        <v>0</v>
      </c>
      <c r="I93" s="43">
        <f t="shared" si="50"/>
        <v>0</v>
      </c>
      <c r="J93" s="43">
        <f t="shared" si="50"/>
        <v>0</v>
      </c>
      <c r="K93" s="43">
        <f t="shared" si="50"/>
        <v>0</v>
      </c>
      <c r="L93" s="43">
        <f t="shared" si="50"/>
        <v>0</v>
      </c>
      <c r="M93" s="43">
        <f t="shared" si="50"/>
        <v>0</v>
      </c>
      <c r="N93" s="43">
        <f t="shared" si="50"/>
        <v>0</v>
      </c>
      <c r="O93" s="43">
        <f t="shared" si="50"/>
        <v>67207.34</v>
      </c>
      <c r="P93" s="141">
        <f t="shared" si="43"/>
        <v>0.9139130789523783</v>
      </c>
      <c r="Q93" s="43">
        <f aca="true" t="shared" si="51" ref="Q93:Y93">SUM(Q94:Q98)</f>
        <v>0</v>
      </c>
      <c r="R93" s="43">
        <f t="shared" si="51"/>
        <v>0</v>
      </c>
      <c r="S93" s="43">
        <f t="shared" si="51"/>
        <v>0</v>
      </c>
      <c r="T93" s="43">
        <f t="shared" si="51"/>
        <v>0</v>
      </c>
      <c r="U93" s="43">
        <f t="shared" si="51"/>
        <v>0</v>
      </c>
      <c r="V93" s="43">
        <f t="shared" si="51"/>
        <v>0</v>
      </c>
      <c r="W93" s="43">
        <f t="shared" si="51"/>
        <v>0</v>
      </c>
      <c r="X93" s="43">
        <f t="shared" si="51"/>
        <v>0</v>
      </c>
      <c r="Y93" s="43">
        <f t="shared" si="51"/>
        <v>0</v>
      </c>
      <c r="Z93" s="141"/>
    </row>
    <row r="94" spans="2:26" s="89" customFormat="1" ht="90">
      <c r="B94" s="32"/>
      <c r="C94" s="61"/>
      <c r="D94" s="33" t="s">
        <v>24</v>
      </c>
      <c r="E94" s="108" t="s">
        <v>25</v>
      </c>
      <c r="F94" s="43"/>
      <c r="G94" s="34">
        <v>3300</v>
      </c>
      <c r="H94" s="43"/>
      <c r="I94" s="34"/>
      <c r="J94" s="35"/>
      <c r="K94" s="40"/>
      <c r="L94" s="43"/>
      <c r="M94" s="43"/>
      <c r="N94" s="34"/>
      <c r="O94" s="34">
        <v>3161.84</v>
      </c>
      <c r="P94" s="142">
        <f t="shared" si="43"/>
        <v>0.9581333333333334</v>
      </c>
      <c r="Q94" s="34"/>
      <c r="R94" s="43"/>
      <c r="S94" s="34"/>
      <c r="T94" s="35"/>
      <c r="U94" s="40"/>
      <c r="V94" s="43"/>
      <c r="W94" s="43"/>
      <c r="X94" s="34"/>
      <c r="Y94" s="34"/>
      <c r="Z94" s="142"/>
    </row>
    <row r="95" spans="2:26" s="89" customFormat="1" ht="30">
      <c r="B95" s="32"/>
      <c r="C95" s="61"/>
      <c r="D95" s="33" t="s">
        <v>26</v>
      </c>
      <c r="E95" s="108" t="s">
        <v>36</v>
      </c>
      <c r="F95" s="43">
        <v>0</v>
      </c>
      <c r="G95" s="34">
        <v>2488</v>
      </c>
      <c r="H95" s="43"/>
      <c r="I95" s="34"/>
      <c r="J95" s="35"/>
      <c r="K95" s="40"/>
      <c r="L95" s="43"/>
      <c r="M95" s="43"/>
      <c r="N95" s="34"/>
      <c r="O95" s="34">
        <v>2487.5</v>
      </c>
      <c r="P95" s="142">
        <f t="shared" si="43"/>
        <v>0.9997990353697749</v>
      </c>
      <c r="Q95" s="34"/>
      <c r="R95" s="43"/>
      <c r="S95" s="34"/>
      <c r="T95" s="35"/>
      <c r="U95" s="40"/>
      <c r="V95" s="43"/>
      <c r="W95" s="43"/>
      <c r="X95" s="34"/>
      <c r="Y95" s="34"/>
      <c r="Z95" s="142"/>
    </row>
    <row r="96" spans="2:26" ht="19.5">
      <c r="B96" s="32"/>
      <c r="C96" s="32"/>
      <c r="D96" s="33" t="s">
        <v>46</v>
      </c>
      <c r="E96" s="108" t="s">
        <v>47</v>
      </c>
      <c r="F96" s="34"/>
      <c r="G96" s="34">
        <v>1300</v>
      </c>
      <c r="H96" s="34"/>
      <c r="I96" s="34"/>
      <c r="J96" s="35"/>
      <c r="K96" s="40"/>
      <c r="L96" s="43"/>
      <c r="M96" s="43"/>
      <c r="N96" s="34"/>
      <c r="O96" s="34">
        <v>4126</v>
      </c>
      <c r="P96" s="142">
        <f t="shared" si="43"/>
        <v>3.1738461538461538</v>
      </c>
      <c r="Q96" s="34"/>
      <c r="R96" s="34"/>
      <c r="S96" s="34"/>
      <c r="T96" s="35"/>
      <c r="U96" s="40"/>
      <c r="V96" s="43"/>
      <c r="W96" s="43"/>
      <c r="X96" s="34"/>
      <c r="Y96" s="34"/>
      <c r="Z96" s="142"/>
    </row>
    <row r="97" spans="2:26" s="88" customFormat="1" ht="45">
      <c r="B97" s="91"/>
      <c r="C97" s="91"/>
      <c r="D97" s="33" t="s">
        <v>100</v>
      </c>
      <c r="E97" s="108" t="s">
        <v>101</v>
      </c>
      <c r="F97" s="34">
        <v>3615</v>
      </c>
      <c r="G97" s="34">
        <v>16450</v>
      </c>
      <c r="H97" s="34"/>
      <c r="I97" s="34"/>
      <c r="J97" s="35"/>
      <c r="K97" s="40"/>
      <c r="L97" s="43"/>
      <c r="M97" s="43"/>
      <c r="N97" s="34"/>
      <c r="O97" s="154">
        <v>8184</v>
      </c>
      <c r="P97" s="142">
        <f t="shared" si="43"/>
        <v>0.49750759878419454</v>
      </c>
      <c r="Q97" s="34"/>
      <c r="R97" s="34"/>
      <c r="S97" s="34"/>
      <c r="T97" s="35"/>
      <c r="U97" s="40"/>
      <c r="V97" s="43"/>
      <c r="W97" s="43"/>
      <c r="X97" s="34"/>
      <c r="Y97" s="154"/>
      <c r="Z97" s="142"/>
    </row>
    <row r="98" spans="2:26" s="88" customFormat="1" ht="60">
      <c r="B98" s="32"/>
      <c r="C98" s="32"/>
      <c r="D98" s="33" t="s">
        <v>102</v>
      </c>
      <c r="E98" s="108" t="s">
        <v>103</v>
      </c>
      <c r="F98" s="34"/>
      <c r="G98" s="34">
        <v>50000</v>
      </c>
      <c r="H98" s="34"/>
      <c r="I98" s="34"/>
      <c r="J98" s="35"/>
      <c r="K98" s="40"/>
      <c r="L98" s="43"/>
      <c r="M98" s="43"/>
      <c r="N98" s="34"/>
      <c r="O98" s="34">
        <v>49248</v>
      </c>
      <c r="P98" s="142">
        <f t="shared" si="43"/>
        <v>0.98496</v>
      </c>
      <c r="Q98" s="34"/>
      <c r="R98" s="34"/>
      <c r="S98" s="34"/>
      <c r="T98" s="35"/>
      <c r="U98" s="40"/>
      <c r="V98" s="43"/>
      <c r="W98" s="43"/>
      <c r="X98" s="34"/>
      <c r="Y98" s="34"/>
      <c r="Z98" s="142"/>
    </row>
    <row r="99" spans="2:26" s="88" customFormat="1" ht="30">
      <c r="B99" s="32"/>
      <c r="C99" s="61">
        <v>80103</v>
      </c>
      <c r="D99" s="33"/>
      <c r="E99" s="166" t="s">
        <v>166</v>
      </c>
      <c r="F99" s="34"/>
      <c r="G99" s="43">
        <f>G100</f>
        <v>9000</v>
      </c>
      <c r="H99" s="43"/>
      <c r="I99" s="43"/>
      <c r="J99" s="40"/>
      <c r="K99" s="40"/>
      <c r="L99" s="43"/>
      <c r="M99" s="43"/>
      <c r="N99" s="43"/>
      <c r="O99" s="43">
        <f>O100</f>
        <v>9150</v>
      </c>
      <c r="P99" s="141">
        <f t="shared" si="43"/>
        <v>1.0166666666666666</v>
      </c>
      <c r="Q99" s="43">
        <f>Q100</f>
        <v>0</v>
      </c>
      <c r="R99" s="43"/>
      <c r="S99" s="43"/>
      <c r="T99" s="40"/>
      <c r="U99" s="40"/>
      <c r="V99" s="43"/>
      <c r="W99" s="43"/>
      <c r="X99" s="43"/>
      <c r="Y99" s="43">
        <f>Y100</f>
        <v>0</v>
      </c>
      <c r="Z99" s="141"/>
    </row>
    <row r="100" spans="2:26" s="88" customFormat="1" ht="19.5">
      <c r="B100" s="32"/>
      <c r="C100" s="32"/>
      <c r="D100" s="33" t="s">
        <v>17</v>
      </c>
      <c r="E100" s="108" t="s">
        <v>18</v>
      </c>
      <c r="F100" s="34"/>
      <c r="G100" s="34">
        <v>9000</v>
      </c>
      <c r="H100" s="34"/>
      <c r="I100" s="34"/>
      <c r="J100" s="35"/>
      <c r="K100" s="40"/>
      <c r="L100" s="43"/>
      <c r="M100" s="43"/>
      <c r="N100" s="34"/>
      <c r="O100" s="34">
        <v>9150</v>
      </c>
      <c r="P100" s="142">
        <f t="shared" si="43"/>
        <v>1.0166666666666666</v>
      </c>
      <c r="Q100" s="34"/>
      <c r="R100" s="34"/>
      <c r="S100" s="34"/>
      <c r="T100" s="35"/>
      <c r="U100" s="40"/>
      <c r="V100" s="43"/>
      <c r="W100" s="43"/>
      <c r="X100" s="34"/>
      <c r="Y100" s="34"/>
      <c r="Z100" s="142"/>
    </row>
    <row r="101" spans="2:26" s="57" customFormat="1" ht="19.5">
      <c r="B101" s="61"/>
      <c r="C101" s="61">
        <v>80104</v>
      </c>
      <c r="D101" s="42"/>
      <c r="E101" s="112" t="s">
        <v>104</v>
      </c>
      <c r="F101" s="43">
        <f aca="true" t="shared" si="52" ref="F101:Y101">SUM(F102)</f>
        <v>227215</v>
      </c>
      <c r="G101" s="43">
        <f t="shared" si="52"/>
        <v>315000</v>
      </c>
      <c r="H101" s="43">
        <f t="shared" si="52"/>
        <v>0</v>
      </c>
      <c r="I101" s="43">
        <f t="shared" si="52"/>
        <v>0</v>
      </c>
      <c r="J101" s="43">
        <f t="shared" si="52"/>
        <v>0</v>
      </c>
      <c r="K101" s="43">
        <f t="shared" si="52"/>
        <v>0</v>
      </c>
      <c r="L101" s="43">
        <f t="shared" si="52"/>
        <v>0</v>
      </c>
      <c r="M101" s="43">
        <f t="shared" si="52"/>
        <v>0</v>
      </c>
      <c r="N101" s="43">
        <f t="shared" si="52"/>
        <v>0</v>
      </c>
      <c r="O101" s="43">
        <f t="shared" si="52"/>
        <v>319378.78</v>
      </c>
      <c r="P101" s="141">
        <f t="shared" si="43"/>
        <v>1.013900888888889</v>
      </c>
      <c r="Q101" s="43">
        <f t="shared" si="52"/>
        <v>0</v>
      </c>
      <c r="R101" s="43">
        <f t="shared" si="52"/>
        <v>0</v>
      </c>
      <c r="S101" s="43">
        <f t="shared" si="52"/>
        <v>0</v>
      </c>
      <c r="T101" s="43">
        <f t="shared" si="52"/>
        <v>0</v>
      </c>
      <c r="U101" s="43">
        <f t="shared" si="52"/>
        <v>0</v>
      </c>
      <c r="V101" s="43">
        <f t="shared" si="52"/>
        <v>0</v>
      </c>
      <c r="W101" s="43">
        <f t="shared" si="52"/>
        <v>0</v>
      </c>
      <c r="X101" s="43">
        <f t="shared" si="52"/>
        <v>0</v>
      </c>
      <c r="Y101" s="43">
        <f t="shared" si="52"/>
        <v>0</v>
      </c>
      <c r="Z101" s="141"/>
    </row>
    <row r="102" spans="2:26" ht="19.5">
      <c r="B102" s="32"/>
      <c r="C102" s="32"/>
      <c r="D102" s="33" t="s">
        <v>17</v>
      </c>
      <c r="E102" s="108" t="s">
        <v>18</v>
      </c>
      <c r="F102" s="34">
        <v>227215</v>
      </c>
      <c r="G102" s="34">
        <v>315000</v>
      </c>
      <c r="H102" s="34"/>
      <c r="I102" s="34"/>
      <c r="J102" s="35"/>
      <c r="K102" s="40"/>
      <c r="L102" s="43"/>
      <c r="M102" s="43"/>
      <c r="N102" s="34"/>
      <c r="O102" s="34">
        <v>319378.78</v>
      </c>
      <c r="P102" s="142">
        <f t="shared" si="43"/>
        <v>1.013900888888889</v>
      </c>
      <c r="Q102" s="34"/>
      <c r="R102" s="34"/>
      <c r="S102" s="34"/>
      <c r="T102" s="35"/>
      <c r="U102" s="40"/>
      <c r="V102" s="43"/>
      <c r="W102" s="43"/>
      <c r="X102" s="34"/>
      <c r="Y102" s="34"/>
      <c r="Z102" s="142"/>
    </row>
    <row r="103" spans="2:26" ht="19.5">
      <c r="B103" s="32"/>
      <c r="C103" s="61">
        <v>80110</v>
      </c>
      <c r="D103" s="33"/>
      <c r="E103" s="166" t="s">
        <v>167</v>
      </c>
      <c r="F103" s="43"/>
      <c r="G103" s="43">
        <f>G104</f>
        <v>100000</v>
      </c>
      <c r="H103" s="43"/>
      <c r="I103" s="43"/>
      <c r="J103" s="40"/>
      <c r="K103" s="40"/>
      <c r="L103" s="43"/>
      <c r="M103" s="43"/>
      <c r="N103" s="43"/>
      <c r="O103" s="43">
        <f>O104</f>
        <v>100000</v>
      </c>
      <c r="P103" s="141">
        <f t="shared" si="43"/>
        <v>1</v>
      </c>
      <c r="Q103" s="43">
        <f>Q104</f>
        <v>0</v>
      </c>
      <c r="R103" s="43"/>
      <c r="S103" s="43"/>
      <c r="T103" s="40"/>
      <c r="U103" s="40"/>
      <c r="V103" s="43"/>
      <c r="W103" s="43"/>
      <c r="X103" s="43"/>
      <c r="Y103" s="43">
        <f>Y104</f>
        <v>0</v>
      </c>
      <c r="Z103" s="141"/>
    </row>
    <row r="104" spans="2:26" ht="60">
      <c r="B104" s="32"/>
      <c r="C104" s="32"/>
      <c r="D104" s="33" t="s">
        <v>102</v>
      </c>
      <c r="E104" s="161" t="s">
        <v>103</v>
      </c>
      <c r="F104" s="34"/>
      <c r="G104" s="34">
        <v>100000</v>
      </c>
      <c r="H104" s="34"/>
      <c r="I104" s="34"/>
      <c r="J104" s="35"/>
      <c r="K104" s="40"/>
      <c r="L104" s="43"/>
      <c r="M104" s="43"/>
      <c r="N104" s="34"/>
      <c r="O104" s="34">
        <v>100000</v>
      </c>
      <c r="P104" s="142">
        <f t="shared" si="43"/>
        <v>1</v>
      </c>
      <c r="Q104" s="34"/>
      <c r="R104" s="34"/>
      <c r="S104" s="34"/>
      <c r="T104" s="35"/>
      <c r="U104" s="40"/>
      <c r="V104" s="43"/>
      <c r="W104" s="43"/>
      <c r="X104" s="34"/>
      <c r="Y104" s="34"/>
      <c r="Z104" s="142"/>
    </row>
    <row r="105" spans="2:26" ht="19.5">
      <c r="B105" s="61"/>
      <c r="C105" s="61">
        <v>80195</v>
      </c>
      <c r="D105" s="42"/>
      <c r="E105" s="112" t="s">
        <v>23</v>
      </c>
      <c r="F105" s="43">
        <f aca="true" t="shared" si="53" ref="F105:Y105">SUM(F106)</f>
        <v>14545</v>
      </c>
      <c r="G105" s="43">
        <f t="shared" si="53"/>
        <v>144860</v>
      </c>
      <c r="H105" s="43">
        <f t="shared" si="53"/>
        <v>0</v>
      </c>
      <c r="I105" s="43">
        <f t="shared" si="53"/>
        <v>0</v>
      </c>
      <c r="J105" s="43">
        <f t="shared" si="53"/>
        <v>0</v>
      </c>
      <c r="K105" s="43">
        <f t="shared" si="53"/>
        <v>0</v>
      </c>
      <c r="L105" s="43">
        <f t="shared" si="53"/>
        <v>0</v>
      </c>
      <c r="M105" s="43">
        <f t="shared" si="53"/>
        <v>0</v>
      </c>
      <c r="N105" s="43">
        <f t="shared" si="53"/>
        <v>0</v>
      </c>
      <c r="O105" s="43">
        <f t="shared" si="53"/>
        <v>132778.92</v>
      </c>
      <c r="P105" s="141">
        <f t="shared" si="43"/>
        <v>0.9166016843849235</v>
      </c>
      <c r="Q105" s="43">
        <f t="shared" si="53"/>
        <v>0</v>
      </c>
      <c r="R105" s="43">
        <f t="shared" si="53"/>
        <v>0</v>
      </c>
      <c r="S105" s="43">
        <f t="shared" si="53"/>
        <v>0</v>
      </c>
      <c r="T105" s="43">
        <f t="shared" si="53"/>
        <v>0</v>
      </c>
      <c r="U105" s="43">
        <f t="shared" si="53"/>
        <v>0</v>
      </c>
      <c r="V105" s="43">
        <f t="shared" si="53"/>
        <v>0</v>
      </c>
      <c r="W105" s="43">
        <f t="shared" si="53"/>
        <v>0</v>
      </c>
      <c r="X105" s="43">
        <f t="shared" si="53"/>
        <v>0</v>
      </c>
      <c r="Y105" s="43">
        <f t="shared" si="53"/>
        <v>0</v>
      </c>
      <c r="Z105" s="141"/>
    </row>
    <row r="106" spans="2:26" ht="45">
      <c r="B106" s="32"/>
      <c r="C106" s="32"/>
      <c r="D106" s="33" t="s">
        <v>100</v>
      </c>
      <c r="E106" s="108" t="s">
        <v>101</v>
      </c>
      <c r="F106" s="34">
        <v>14545</v>
      </c>
      <c r="G106" s="34">
        <v>144860</v>
      </c>
      <c r="H106" s="34"/>
      <c r="I106" s="34"/>
      <c r="J106" s="35"/>
      <c r="K106" s="40"/>
      <c r="L106" s="43"/>
      <c r="M106" s="43"/>
      <c r="N106" s="34"/>
      <c r="O106" s="34">
        <v>132778.92</v>
      </c>
      <c r="P106" s="142">
        <f t="shared" si="43"/>
        <v>0.9166016843849235</v>
      </c>
      <c r="Q106" s="34"/>
      <c r="R106" s="34"/>
      <c r="S106" s="34"/>
      <c r="T106" s="35"/>
      <c r="U106" s="40"/>
      <c r="V106" s="43"/>
      <c r="W106" s="43"/>
      <c r="X106" s="34"/>
      <c r="Y106" s="34"/>
      <c r="Z106" s="142"/>
    </row>
    <row r="107" spans="2:26" s="93" customFormat="1" ht="23.25">
      <c r="B107" s="151">
        <v>852</v>
      </c>
      <c r="C107" s="151"/>
      <c r="D107" s="42"/>
      <c r="E107" s="152" t="s">
        <v>105</v>
      </c>
      <c r="F107" s="148" t="e">
        <f>SUM(F108,F114,F116,F120,F126,#REF!,F129)</f>
        <v>#REF!</v>
      </c>
      <c r="G107" s="148">
        <f aca="true" t="shared" si="54" ref="G107:O107">SUM(G108,G114,G116,G120,G126,G129)</f>
        <v>3101420</v>
      </c>
      <c r="H107" s="148">
        <f t="shared" si="54"/>
        <v>0</v>
      </c>
      <c r="I107" s="148">
        <f t="shared" si="54"/>
        <v>0</v>
      </c>
      <c r="J107" s="148">
        <f t="shared" si="54"/>
        <v>0</v>
      </c>
      <c r="K107" s="148">
        <f t="shared" si="54"/>
        <v>0</v>
      </c>
      <c r="L107" s="148">
        <f t="shared" si="54"/>
        <v>0</v>
      </c>
      <c r="M107" s="148">
        <f t="shared" si="54"/>
        <v>0</v>
      </c>
      <c r="N107" s="148">
        <f t="shared" si="54"/>
        <v>0</v>
      </c>
      <c r="O107" s="148">
        <f t="shared" si="54"/>
        <v>3088474.4000000004</v>
      </c>
      <c r="P107" s="141">
        <f t="shared" si="43"/>
        <v>0.9958259120015994</v>
      </c>
      <c r="Q107" s="148">
        <f aca="true" t="shared" si="55" ref="Q107:Y107">SUM(Q108,Q114,Q116,Q120,Q126,Q129)</f>
        <v>7580</v>
      </c>
      <c r="R107" s="148">
        <f t="shared" si="55"/>
        <v>0</v>
      </c>
      <c r="S107" s="148">
        <f t="shared" si="55"/>
        <v>0</v>
      </c>
      <c r="T107" s="148">
        <f t="shared" si="55"/>
        <v>0</v>
      </c>
      <c r="U107" s="148">
        <f t="shared" si="55"/>
        <v>0</v>
      </c>
      <c r="V107" s="148">
        <f t="shared" si="55"/>
        <v>0</v>
      </c>
      <c r="W107" s="148">
        <f t="shared" si="55"/>
        <v>0</v>
      </c>
      <c r="X107" s="148">
        <f t="shared" si="55"/>
        <v>0</v>
      </c>
      <c r="Y107" s="148">
        <f t="shared" si="55"/>
        <v>7580</v>
      </c>
      <c r="Z107" s="141">
        <f>Y107/Q107</f>
        <v>1</v>
      </c>
    </row>
    <row r="108" spans="2:26" s="57" customFormat="1" ht="60">
      <c r="B108" s="61"/>
      <c r="C108" s="61">
        <v>85212</v>
      </c>
      <c r="D108" s="42"/>
      <c r="E108" s="112" t="s">
        <v>106</v>
      </c>
      <c r="F108" s="43">
        <f>SUM(F110:F110)</f>
        <v>2429131</v>
      </c>
      <c r="G108" s="43">
        <f>SUM(G109:G113)</f>
        <v>2440350</v>
      </c>
      <c r="H108" s="43">
        <f aca="true" t="shared" si="56" ref="H108:O108">SUM(H109:H113)</f>
        <v>0</v>
      </c>
      <c r="I108" s="43">
        <f t="shared" si="56"/>
        <v>0</v>
      </c>
      <c r="J108" s="43">
        <f t="shared" si="56"/>
        <v>0</v>
      </c>
      <c r="K108" s="43">
        <f t="shared" si="56"/>
        <v>0</v>
      </c>
      <c r="L108" s="43">
        <f t="shared" si="56"/>
        <v>0</v>
      </c>
      <c r="M108" s="43">
        <f t="shared" si="56"/>
        <v>0</v>
      </c>
      <c r="N108" s="43">
        <f t="shared" si="56"/>
        <v>0</v>
      </c>
      <c r="O108" s="43">
        <f t="shared" si="56"/>
        <v>2432012.5300000003</v>
      </c>
      <c r="P108" s="141">
        <f t="shared" si="43"/>
        <v>0.9965834941709182</v>
      </c>
      <c r="Q108" s="43">
        <f>SUM(Q109:Q113)</f>
        <v>4000</v>
      </c>
      <c r="R108" s="43">
        <f aca="true" t="shared" si="57" ref="R108:Y108">SUM(R109:R113)</f>
        <v>0</v>
      </c>
      <c r="S108" s="43">
        <f t="shared" si="57"/>
        <v>0</v>
      </c>
      <c r="T108" s="43">
        <f t="shared" si="57"/>
        <v>0</v>
      </c>
      <c r="U108" s="43">
        <f t="shared" si="57"/>
        <v>0</v>
      </c>
      <c r="V108" s="43">
        <f t="shared" si="57"/>
        <v>0</v>
      </c>
      <c r="W108" s="43">
        <f t="shared" si="57"/>
        <v>0</v>
      </c>
      <c r="X108" s="43">
        <f t="shared" si="57"/>
        <v>0</v>
      </c>
      <c r="Y108" s="43">
        <f t="shared" si="57"/>
        <v>4000</v>
      </c>
      <c r="Z108" s="141">
        <f>Y108/Q108</f>
        <v>1</v>
      </c>
    </row>
    <row r="109" spans="2:26" s="57" customFormat="1" ht="19.5">
      <c r="B109" s="61"/>
      <c r="C109" s="61"/>
      <c r="D109" s="33" t="s">
        <v>46</v>
      </c>
      <c r="E109" s="108" t="s">
        <v>47</v>
      </c>
      <c r="F109" s="43"/>
      <c r="G109" s="43">
        <v>0</v>
      </c>
      <c r="H109" s="43"/>
      <c r="I109" s="43"/>
      <c r="J109" s="43"/>
      <c r="K109" s="43"/>
      <c r="L109" s="43"/>
      <c r="M109" s="43"/>
      <c r="N109" s="43"/>
      <c r="O109" s="34">
        <v>110.83</v>
      </c>
      <c r="P109" s="142" t="e">
        <f t="shared" si="43"/>
        <v>#DIV/0!</v>
      </c>
      <c r="Q109" s="43"/>
      <c r="R109" s="43"/>
      <c r="S109" s="43"/>
      <c r="T109" s="43"/>
      <c r="U109" s="43"/>
      <c r="V109" s="43"/>
      <c r="W109" s="43"/>
      <c r="X109" s="43"/>
      <c r="Y109" s="34"/>
      <c r="Z109" s="142"/>
    </row>
    <row r="110" spans="2:26" ht="60">
      <c r="B110" s="32"/>
      <c r="C110" s="32"/>
      <c r="D110" s="33" t="s">
        <v>28</v>
      </c>
      <c r="E110" s="108" t="s">
        <v>29</v>
      </c>
      <c r="F110" s="34">
        <v>2429131</v>
      </c>
      <c r="G110" s="34">
        <v>2433000</v>
      </c>
      <c r="H110" s="34"/>
      <c r="I110" s="34"/>
      <c r="J110" s="35"/>
      <c r="K110" s="40"/>
      <c r="L110" s="43"/>
      <c r="M110" s="43"/>
      <c r="N110" s="34"/>
      <c r="O110" s="34">
        <v>2425155.22</v>
      </c>
      <c r="P110" s="142">
        <f t="shared" si="43"/>
        <v>0.9967756761200165</v>
      </c>
      <c r="Q110" s="34"/>
      <c r="R110" s="34"/>
      <c r="S110" s="34"/>
      <c r="T110" s="35"/>
      <c r="U110" s="40"/>
      <c r="V110" s="43"/>
      <c r="W110" s="43"/>
      <c r="X110" s="34"/>
      <c r="Y110" s="34"/>
      <c r="Z110" s="142"/>
    </row>
    <row r="111" spans="2:26" ht="90">
      <c r="B111" s="32"/>
      <c r="C111" s="32"/>
      <c r="D111" s="33" t="s">
        <v>41</v>
      </c>
      <c r="E111" s="108" t="s">
        <v>148</v>
      </c>
      <c r="F111" s="34"/>
      <c r="G111" s="34">
        <v>2350</v>
      </c>
      <c r="H111" s="34"/>
      <c r="I111" s="34"/>
      <c r="J111" s="35"/>
      <c r="K111" s="40"/>
      <c r="L111" s="43"/>
      <c r="M111" s="43"/>
      <c r="N111" s="34"/>
      <c r="O111" s="34">
        <v>5005.77</v>
      </c>
      <c r="P111" s="142">
        <f t="shared" si="43"/>
        <v>2.1301148936170216</v>
      </c>
      <c r="Q111" s="34"/>
      <c r="R111" s="34"/>
      <c r="S111" s="34"/>
      <c r="T111" s="35"/>
      <c r="U111" s="40"/>
      <c r="V111" s="43"/>
      <c r="W111" s="43"/>
      <c r="X111" s="34"/>
      <c r="Y111" s="34"/>
      <c r="Z111" s="142"/>
    </row>
    <row r="112" spans="2:26" ht="45">
      <c r="B112" s="32"/>
      <c r="C112" s="32"/>
      <c r="D112" s="33" t="s">
        <v>107</v>
      </c>
      <c r="E112" s="108" t="s">
        <v>108</v>
      </c>
      <c r="F112" s="34"/>
      <c r="G112" s="34">
        <v>5000</v>
      </c>
      <c r="H112" s="34"/>
      <c r="I112" s="34"/>
      <c r="J112" s="35"/>
      <c r="K112" s="40"/>
      <c r="L112" s="43"/>
      <c r="M112" s="43"/>
      <c r="N112" s="34"/>
      <c r="O112" s="34">
        <v>1740.71</v>
      </c>
      <c r="P112" s="142">
        <f t="shared" si="43"/>
        <v>0.348142</v>
      </c>
      <c r="Q112" s="34"/>
      <c r="R112" s="34"/>
      <c r="S112" s="34"/>
      <c r="T112" s="35"/>
      <c r="U112" s="40"/>
      <c r="V112" s="43"/>
      <c r="W112" s="43"/>
      <c r="X112" s="34"/>
      <c r="Y112" s="34"/>
      <c r="Z112" s="142"/>
    </row>
    <row r="113" spans="2:26" ht="60">
      <c r="B113" s="32"/>
      <c r="C113" s="32"/>
      <c r="D113" s="33" t="s">
        <v>153</v>
      </c>
      <c r="E113" s="161" t="s">
        <v>168</v>
      </c>
      <c r="F113" s="34"/>
      <c r="G113" s="34"/>
      <c r="H113" s="34"/>
      <c r="I113" s="34"/>
      <c r="J113" s="35"/>
      <c r="K113" s="40"/>
      <c r="L113" s="43"/>
      <c r="M113" s="43"/>
      <c r="N113" s="34"/>
      <c r="O113" s="130"/>
      <c r="P113" s="142"/>
      <c r="Q113" s="34">
        <v>4000</v>
      </c>
      <c r="R113" s="34"/>
      <c r="S113" s="34"/>
      <c r="T113" s="35"/>
      <c r="U113" s="40"/>
      <c r="V113" s="43"/>
      <c r="W113" s="43"/>
      <c r="X113" s="34"/>
      <c r="Y113" s="130">
        <v>4000</v>
      </c>
      <c r="Z113" s="142">
        <f>Y113/Q113</f>
        <v>1</v>
      </c>
    </row>
    <row r="114" spans="2:26" s="57" customFormat="1" ht="60">
      <c r="B114" s="61"/>
      <c r="C114" s="61">
        <v>85213</v>
      </c>
      <c r="D114" s="42"/>
      <c r="E114" s="112" t="s">
        <v>109</v>
      </c>
      <c r="F114" s="43">
        <f aca="true" t="shared" si="58" ref="F114:Y114">SUM(F115)</f>
        <v>19078</v>
      </c>
      <c r="G114" s="43">
        <f t="shared" si="58"/>
        <v>28250</v>
      </c>
      <c r="H114" s="43">
        <f t="shared" si="58"/>
        <v>0</v>
      </c>
      <c r="I114" s="43">
        <f t="shared" si="58"/>
        <v>0</v>
      </c>
      <c r="J114" s="43">
        <f t="shared" si="58"/>
        <v>0</v>
      </c>
      <c r="K114" s="43">
        <f t="shared" si="58"/>
        <v>0</v>
      </c>
      <c r="L114" s="43">
        <f t="shared" si="58"/>
        <v>0</v>
      </c>
      <c r="M114" s="43">
        <f t="shared" si="58"/>
        <v>0</v>
      </c>
      <c r="N114" s="43">
        <f t="shared" si="58"/>
        <v>0</v>
      </c>
      <c r="O114" s="43">
        <f t="shared" si="58"/>
        <v>27895.21</v>
      </c>
      <c r="P114" s="141">
        <f t="shared" si="43"/>
        <v>0.9874410619469026</v>
      </c>
      <c r="Q114" s="43">
        <f t="shared" si="58"/>
        <v>0</v>
      </c>
      <c r="R114" s="43">
        <f t="shared" si="58"/>
        <v>0</v>
      </c>
      <c r="S114" s="43">
        <f t="shared" si="58"/>
        <v>0</v>
      </c>
      <c r="T114" s="43">
        <f t="shared" si="58"/>
        <v>0</v>
      </c>
      <c r="U114" s="43">
        <f t="shared" si="58"/>
        <v>0</v>
      </c>
      <c r="V114" s="43">
        <f t="shared" si="58"/>
        <v>0</v>
      </c>
      <c r="W114" s="43">
        <f t="shared" si="58"/>
        <v>0</v>
      </c>
      <c r="X114" s="43">
        <f t="shared" si="58"/>
        <v>0</v>
      </c>
      <c r="Y114" s="43">
        <f t="shared" si="58"/>
        <v>0</v>
      </c>
      <c r="Z114" s="141"/>
    </row>
    <row r="115" spans="2:26" ht="60">
      <c r="B115" s="32"/>
      <c r="C115" s="32"/>
      <c r="D115" s="33" t="s">
        <v>28</v>
      </c>
      <c r="E115" s="108" t="s">
        <v>29</v>
      </c>
      <c r="F115" s="34">
        <v>19078</v>
      </c>
      <c r="G115" s="34">
        <v>28250</v>
      </c>
      <c r="H115" s="34"/>
      <c r="I115" s="34"/>
      <c r="J115" s="35"/>
      <c r="K115" s="40"/>
      <c r="L115" s="43"/>
      <c r="M115" s="43"/>
      <c r="N115" s="34"/>
      <c r="O115" s="34">
        <v>27895.21</v>
      </c>
      <c r="P115" s="142">
        <f t="shared" si="43"/>
        <v>0.9874410619469026</v>
      </c>
      <c r="Q115" s="34"/>
      <c r="R115" s="34"/>
      <c r="S115" s="34"/>
      <c r="T115" s="35"/>
      <c r="U115" s="40"/>
      <c r="V115" s="43"/>
      <c r="W115" s="43"/>
      <c r="X115" s="34"/>
      <c r="Y115" s="34"/>
      <c r="Z115" s="142"/>
    </row>
    <row r="116" spans="2:26" s="57" customFormat="1" ht="30">
      <c r="B116" s="61"/>
      <c r="C116" s="61">
        <v>85214</v>
      </c>
      <c r="D116" s="42"/>
      <c r="E116" s="112" t="s">
        <v>110</v>
      </c>
      <c r="F116" s="43">
        <f>SUM(F117:F118)</f>
        <v>177497</v>
      </c>
      <c r="G116" s="43">
        <f>SUM(G117:G119)</f>
        <v>294888</v>
      </c>
      <c r="H116" s="43">
        <f aca="true" t="shared" si="59" ref="H116:O116">SUM(H117:H119)</f>
        <v>0</v>
      </c>
      <c r="I116" s="43">
        <f t="shared" si="59"/>
        <v>0</v>
      </c>
      <c r="J116" s="43">
        <f t="shared" si="59"/>
        <v>0</v>
      </c>
      <c r="K116" s="43">
        <f t="shared" si="59"/>
        <v>0</v>
      </c>
      <c r="L116" s="43">
        <f t="shared" si="59"/>
        <v>0</v>
      </c>
      <c r="M116" s="43">
        <f t="shared" si="59"/>
        <v>0</v>
      </c>
      <c r="N116" s="43">
        <f t="shared" si="59"/>
        <v>0</v>
      </c>
      <c r="O116" s="43">
        <f t="shared" si="59"/>
        <v>292007.79000000004</v>
      </c>
      <c r="P116" s="141">
        <f t="shared" si="43"/>
        <v>0.9902328680719461</v>
      </c>
      <c r="Q116" s="43">
        <f>SUM(Q117:Q119)</f>
        <v>0</v>
      </c>
      <c r="R116" s="43">
        <f aca="true" t="shared" si="60" ref="R116:Y116">SUM(R117:R119)</f>
        <v>0</v>
      </c>
      <c r="S116" s="43">
        <f t="shared" si="60"/>
        <v>0</v>
      </c>
      <c r="T116" s="43">
        <f t="shared" si="60"/>
        <v>0</v>
      </c>
      <c r="U116" s="43">
        <f t="shared" si="60"/>
        <v>0</v>
      </c>
      <c r="V116" s="43">
        <f t="shared" si="60"/>
        <v>0</v>
      </c>
      <c r="W116" s="43">
        <f t="shared" si="60"/>
        <v>0</v>
      </c>
      <c r="X116" s="43">
        <f t="shared" si="60"/>
        <v>0</v>
      </c>
      <c r="Y116" s="43">
        <f t="shared" si="60"/>
        <v>0</v>
      </c>
      <c r="Z116" s="141"/>
    </row>
    <row r="117" spans="2:26" s="57" customFormat="1" ht="60">
      <c r="B117" s="61"/>
      <c r="C117" s="61"/>
      <c r="D117" s="33" t="s">
        <v>28</v>
      </c>
      <c r="E117" s="108" t="s">
        <v>29</v>
      </c>
      <c r="F117" s="34">
        <v>124200</v>
      </c>
      <c r="G117" s="34">
        <v>227000</v>
      </c>
      <c r="H117" s="34"/>
      <c r="I117" s="34"/>
      <c r="J117" s="35"/>
      <c r="K117" s="40"/>
      <c r="L117" s="43"/>
      <c r="M117" s="43"/>
      <c r="N117" s="34"/>
      <c r="O117" s="75">
        <v>224202.44</v>
      </c>
      <c r="P117" s="142">
        <f t="shared" si="43"/>
        <v>0.9876759471365639</v>
      </c>
      <c r="Q117" s="34"/>
      <c r="R117" s="34"/>
      <c r="S117" s="34"/>
      <c r="T117" s="35"/>
      <c r="U117" s="40"/>
      <c r="V117" s="43"/>
      <c r="W117" s="43"/>
      <c r="X117" s="34"/>
      <c r="Y117" s="75"/>
      <c r="Z117" s="142"/>
    </row>
    <row r="118" spans="2:26" ht="45">
      <c r="B118" s="32"/>
      <c r="C118" s="32"/>
      <c r="D118" s="33" t="s">
        <v>100</v>
      </c>
      <c r="E118" s="108" t="s">
        <v>101</v>
      </c>
      <c r="F118" s="34">
        <v>53297</v>
      </c>
      <c r="G118" s="34">
        <v>67000</v>
      </c>
      <c r="H118" s="34"/>
      <c r="I118" s="34"/>
      <c r="J118" s="35"/>
      <c r="K118" s="40"/>
      <c r="L118" s="43"/>
      <c r="M118" s="43"/>
      <c r="N118" s="34"/>
      <c r="O118" s="34">
        <v>66917.35</v>
      </c>
      <c r="P118" s="142">
        <f t="shared" si="43"/>
        <v>0.9987664179104478</v>
      </c>
      <c r="Q118" s="34"/>
      <c r="R118" s="34"/>
      <c r="S118" s="34"/>
      <c r="T118" s="35"/>
      <c r="U118" s="40"/>
      <c r="V118" s="43"/>
      <c r="W118" s="43"/>
      <c r="X118" s="34"/>
      <c r="Y118" s="34"/>
      <c r="Z118" s="142"/>
    </row>
    <row r="119" spans="2:26" ht="45">
      <c r="B119" s="32"/>
      <c r="C119" s="32"/>
      <c r="D119" s="33" t="s">
        <v>107</v>
      </c>
      <c r="E119" s="108" t="s">
        <v>108</v>
      </c>
      <c r="F119" s="34"/>
      <c r="G119" s="34">
        <v>888</v>
      </c>
      <c r="H119" s="34"/>
      <c r="I119" s="34"/>
      <c r="J119" s="35"/>
      <c r="K119" s="40"/>
      <c r="L119" s="43"/>
      <c r="M119" s="43"/>
      <c r="N119" s="34"/>
      <c r="O119" s="34">
        <v>888</v>
      </c>
      <c r="P119" s="142">
        <f t="shared" si="43"/>
        <v>1</v>
      </c>
      <c r="Q119" s="34"/>
      <c r="R119" s="34"/>
      <c r="S119" s="34"/>
      <c r="T119" s="35"/>
      <c r="U119" s="40"/>
      <c r="V119" s="43"/>
      <c r="W119" s="43"/>
      <c r="X119" s="34"/>
      <c r="Y119" s="34"/>
      <c r="Z119" s="142"/>
    </row>
    <row r="120" spans="2:26" s="57" customFormat="1" ht="19.5">
      <c r="B120" s="61"/>
      <c r="C120" s="61">
        <v>85219</v>
      </c>
      <c r="D120" s="42"/>
      <c r="E120" s="112" t="s">
        <v>111</v>
      </c>
      <c r="F120" s="43">
        <f>SUM(F121:F121)</f>
        <v>90500</v>
      </c>
      <c r="G120" s="43">
        <f aca="true" t="shared" si="61" ref="G120:O120">SUM(G121:G125)</f>
        <v>202397</v>
      </c>
      <c r="H120" s="43">
        <f t="shared" si="61"/>
        <v>0</v>
      </c>
      <c r="I120" s="43">
        <f t="shared" si="61"/>
        <v>0</v>
      </c>
      <c r="J120" s="43">
        <f t="shared" si="61"/>
        <v>0</v>
      </c>
      <c r="K120" s="43">
        <f t="shared" si="61"/>
        <v>0</v>
      </c>
      <c r="L120" s="43">
        <f t="shared" si="61"/>
        <v>0</v>
      </c>
      <c r="M120" s="43">
        <f t="shared" si="61"/>
        <v>0</v>
      </c>
      <c r="N120" s="43">
        <f t="shared" si="61"/>
        <v>0</v>
      </c>
      <c r="O120" s="43">
        <f t="shared" si="61"/>
        <v>201803.26</v>
      </c>
      <c r="P120" s="141">
        <f t="shared" si="43"/>
        <v>0.9970664584949382</v>
      </c>
      <c r="Q120" s="43">
        <f aca="true" t="shared" si="62" ref="Q120:Y120">SUM(Q121:Q125)</f>
        <v>3580</v>
      </c>
      <c r="R120" s="43">
        <f t="shared" si="62"/>
        <v>0</v>
      </c>
      <c r="S120" s="43">
        <f t="shared" si="62"/>
        <v>0</v>
      </c>
      <c r="T120" s="43">
        <f t="shared" si="62"/>
        <v>0</v>
      </c>
      <c r="U120" s="43">
        <f t="shared" si="62"/>
        <v>0</v>
      </c>
      <c r="V120" s="43">
        <f t="shared" si="62"/>
        <v>0</v>
      </c>
      <c r="W120" s="43">
        <f t="shared" si="62"/>
        <v>0</v>
      </c>
      <c r="X120" s="43">
        <f t="shared" si="62"/>
        <v>0</v>
      </c>
      <c r="Y120" s="43">
        <f t="shared" si="62"/>
        <v>3580</v>
      </c>
      <c r="Z120" s="141">
        <f>Y120/Q120</f>
        <v>1</v>
      </c>
    </row>
    <row r="121" spans="2:26" ht="31.5">
      <c r="B121" s="32"/>
      <c r="C121" s="32"/>
      <c r="D121" s="160">
        <v>2008</v>
      </c>
      <c r="E121" s="173" t="s">
        <v>169</v>
      </c>
      <c r="F121" s="34">
        <v>90500</v>
      </c>
      <c r="G121" s="34">
        <v>58975</v>
      </c>
      <c r="H121" s="34"/>
      <c r="I121" s="34"/>
      <c r="J121" s="35"/>
      <c r="K121" s="40"/>
      <c r="L121" s="43"/>
      <c r="M121" s="43"/>
      <c r="N121" s="34"/>
      <c r="O121" s="34">
        <v>58410.91</v>
      </c>
      <c r="P121" s="142">
        <f t="shared" si="43"/>
        <v>0.9904350996184824</v>
      </c>
      <c r="Q121" s="34"/>
      <c r="R121" s="34"/>
      <c r="S121" s="34"/>
      <c r="T121" s="35"/>
      <c r="U121" s="40"/>
      <c r="V121" s="43"/>
      <c r="W121" s="43"/>
      <c r="X121" s="34"/>
      <c r="Y121" s="34"/>
      <c r="Z121" s="142"/>
    </row>
    <row r="122" spans="2:26" ht="31.5">
      <c r="B122" s="32"/>
      <c r="C122" s="32"/>
      <c r="D122" s="33" t="s">
        <v>154</v>
      </c>
      <c r="E122" s="174" t="s">
        <v>169</v>
      </c>
      <c r="F122" s="34"/>
      <c r="G122" s="34">
        <v>3122</v>
      </c>
      <c r="H122" s="34"/>
      <c r="I122" s="34"/>
      <c r="J122" s="35"/>
      <c r="K122" s="40"/>
      <c r="L122" s="43"/>
      <c r="M122" s="43"/>
      <c r="N122" s="34"/>
      <c r="O122" s="34">
        <v>3092.35</v>
      </c>
      <c r="P122" s="142">
        <f t="shared" si="43"/>
        <v>0.9905028827674567</v>
      </c>
      <c r="Q122" s="34"/>
      <c r="R122" s="34"/>
      <c r="S122" s="34"/>
      <c r="T122" s="35"/>
      <c r="U122" s="40"/>
      <c r="V122" s="43"/>
      <c r="W122" s="43"/>
      <c r="X122" s="34"/>
      <c r="Y122" s="34"/>
      <c r="Z122" s="142"/>
    </row>
    <row r="123" spans="2:26" ht="45">
      <c r="B123" s="32"/>
      <c r="C123" s="32"/>
      <c r="D123" s="33" t="s">
        <v>100</v>
      </c>
      <c r="E123" s="162" t="s">
        <v>112</v>
      </c>
      <c r="F123" s="34"/>
      <c r="G123" s="34">
        <v>140300</v>
      </c>
      <c r="H123" s="34"/>
      <c r="I123" s="34"/>
      <c r="J123" s="35"/>
      <c r="K123" s="40"/>
      <c r="L123" s="43"/>
      <c r="M123" s="43"/>
      <c r="N123" s="34"/>
      <c r="O123" s="34">
        <v>140300</v>
      </c>
      <c r="P123" s="142">
        <f t="shared" si="43"/>
        <v>1</v>
      </c>
      <c r="Q123" s="34"/>
      <c r="R123" s="34"/>
      <c r="S123" s="34"/>
      <c r="T123" s="35"/>
      <c r="U123" s="40"/>
      <c r="V123" s="43"/>
      <c r="W123" s="43"/>
      <c r="X123" s="34"/>
      <c r="Y123" s="34"/>
      <c r="Z123" s="142"/>
    </row>
    <row r="124" spans="2:26" ht="19.5">
      <c r="B124" s="32"/>
      <c r="C124" s="32"/>
      <c r="D124" s="33" t="s">
        <v>155</v>
      </c>
      <c r="E124" s="161" t="s">
        <v>170</v>
      </c>
      <c r="F124" s="34"/>
      <c r="G124" s="34"/>
      <c r="H124" s="34"/>
      <c r="I124" s="34"/>
      <c r="J124" s="35"/>
      <c r="K124" s="40"/>
      <c r="L124" s="43"/>
      <c r="M124" s="43"/>
      <c r="N124" s="34"/>
      <c r="O124" s="34"/>
      <c r="P124" s="142"/>
      <c r="Q124" s="34">
        <v>3400</v>
      </c>
      <c r="R124" s="34"/>
      <c r="S124" s="34"/>
      <c r="T124" s="35"/>
      <c r="U124" s="40"/>
      <c r="V124" s="43"/>
      <c r="W124" s="43"/>
      <c r="X124" s="34"/>
      <c r="Y124" s="34">
        <v>3400</v>
      </c>
      <c r="Z124" s="142">
        <f>Y124/Q124</f>
        <v>1</v>
      </c>
    </row>
    <row r="125" spans="2:26" ht="19.5">
      <c r="B125" s="32"/>
      <c r="C125" s="32"/>
      <c r="D125" s="33" t="s">
        <v>156</v>
      </c>
      <c r="E125" s="161" t="s">
        <v>170</v>
      </c>
      <c r="F125" s="34"/>
      <c r="G125" s="34"/>
      <c r="H125" s="34"/>
      <c r="I125" s="34"/>
      <c r="J125" s="35"/>
      <c r="K125" s="40"/>
      <c r="L125" s="43"/>
      <c r="M125" s="43"/>
      <c r="N125" s="34"/>
      <c r="O125" s="34"/>
      <c r="P125" s="142"/>
      <c r="Q125" s="34">
        <v>180</v>
      </c>
      <c r="R125" s="34"/>
      <c r="S125" s="34"/>
      <c r="T125" s="35"/>
      <c r="U125" s="40"/>
      <c r="V125" s="43"/>
      <c r="W125" s="43"/>
      <c r="X125" s="34"/>
      <c r="Y125" s="34">
        <v>180</v>
      </c>
      <c r="Z125" s="142">
        <f>Y125/Q125</f>
        <v>1</v>
      </c>
    </row>
    <row r="126" spans="2:26" s="57" customFormat="1" ht="30">
      <c r="B126" s="61"/>
      <c r="C126" s="61">
        <v>85228</v>
      </c>
      <c r="D126" s="42"/>
      <c r="E126" s="112" t="s">
        <v>113</v>
      </c>
      <c r="F126" s="43">
        <f>SUM(F128)</f>
        <v>16554</v>
      </c>
      <c r="G126" s="43">
        <f>SUM(G127:G128)</f>
        <v>15535</v>
      </c>
      <c r="H126" s="43">
        <f aca="true" t="shared" si="63" ref="H126:O126">SUM(H127:H128)</f>
        <v>0</v>
      </c>
      <c r="I126" s="43">
        <f t="shared" si="63"/>
        <v>0</v>
      </c>
      <c r="J126" s="43">
        <f t="shared" si="63"/>
        <v>0</v>
      </c>
      <c r="K126" s="43">
        <f t="shared" si="63"/>
        <v>0</v>
      </c>
      <c r="L126" s="43">
        <f t="shared" si="63"/>
        <v>0</v>
      </c>
      <c r="M126" s="43">
        <f t="shared" si="63"/>
        <v>0</v>
      </c>
      <c r="N126" s="43">
        <f t="shared" si="63"/>
        <v>0</v>
      </c>
      <c r="O126" s="43">
        <f t="shared" si="63"/>
        <v>15224.140000000001</v>
      </c>
      <c r="P126" s="141">
        <f t="shared" si="43"/>
        <v>0.9799897006758932</v>
      </c>
      <c r="Q126" s="43">
        <f>SUM(Q127:Q128)</f>
        <v>0</v>
      </c>
      <c r="R126" s="43">
        <f aca="true" t="shared" si="64" ref="R126:Y126">SUM(R127:R128)</f>
        <v>0</v>
      </c>
      <c r="S126" s="43">
        <f t="shared" si="64"/>
        <v>0</v>
      </c>
      <c r="T126" s="43">
        <f t="shared" si="64"/>
        <v>0</v>
      </c>
      <c r="U126" s="43">
        <f t="shared" si="64"/>
        <v>0</v>
      </c>
      <c r="V126" s="43">
        <f t="shared" si="64"/>
        <v>0</v>
      </c>
      <c r="W126" s="43">
        <f t="shared" si="64"/>
        <v>0</v>
      </c>
      <c r="X126" s="43">
        <f t="shared" si="64"/>
        <v>0</v>
      </c>
      <c r="Y126" s="43">
        <f t="shared" si="64"/>
        <v>0</v>
      </c>
      <c r="Z126" s="141"/>
    </row>
    <row r="127" spans="2:26" s="57" customFormat="1" ht="19.5">
      <c r="B127" s="61"/>
      <c r="C127" s="61"/>
      <c r="D127" s="33" t="s">
        <v>157</v>
      </c>
      <c r="E127" s="161" t="s">
        <v>171</v>
      </c>
      <c r="F127" s="43"/>
      <c r="G127" s="34">
        <v>15500</v>
      </c>
      <c r="H127" s="43"/>
      <c r="I127" s="43"/>
      <c r="J127" s="43"/>
      <c r="K127" s="43"/>
      <c r="L127" s="43"/>
      <c r="M127" s="43"/>
      <c r="N127" s="43"/>
      <c r="O127" s="34">
        <v>15189.45</v>
      </c>
      <c r="P127" s="142">
        <f t="shared" si="43"/>
        <v>0.9799645161290323</v>
      </c>
      <c r="Q127" s="34"/>
      <c r="R127" s="43"/>
      <c r="S127" s="43"/>
      <c r="T127" s="43"/>
      <c r="U127" s="43"/>
      <c r="V127" s="43"/>
      <c r="W127" s="43"/>
      <c r="X127" s="43"/>
      <c r="Y127" s="34"/>
      <c r="Z127" s="142"/>
    </row>
    <row r="128" spans="2:26" ht="19.5">
      <c r="B128" s="32"/>
      <c r="C128" s="32"/>
      <c r="D128" s="33" t="s">
        <v>44</v>
      </c>
      <c r="E128" s="161" t="s">
        <v>45</v>
      </c>
      <c r="F128" s="34">
        <v>16554</v>
      </c>
      <c r="G128" s="34">
        <v>35</v>
      </c>
      <c r="H128" s="34"/>
      <c r="I128" s="34"/>
      <c r="J128" s="35"/>
      <c r="K128" s="40"/>
      <c r="L128" s="43"/>
      <c r="M128" s="43"/>
      <c r="N128" s="34"/>
      <c r="O128" s="34">
        <v>34.69</v>
      </c>
      <c r="P128" s="142">
        <f t="shared" si="43"/>
        <v>0.9911428571428571</v>
      </c>
      <c r="Q128" s="34"/>
      <c r="R128" s="34"/>
      <c r="S128" s="34"/>
      <c r="T128" s="35"/>
      <c r="U128" s="40"/>
      <c r="V128" s="43"/>
      <c r="W128" s="43"/>
      <c r="X128" s="34"/>
      <c r="Y128" s="34"/>
      <c r="Z128" s="142"/>
    </row>
    <row r="129" spans="2:26" s="94" customFormat="1" ht="19.5">
      <c r="B129" s="61"/>
      <c r="C129" s="61">
        <v>85295</v>
      </c>
      <c r="D129" s="42"/>
      <c r="E129" s="112" t="s">
        <v>23</v>
      </c>
      <c r="F129" s="43">
        <f aca="true" t="shared" si="65" ref="F129:Y129">SUM(F130)</f>
        <v>104000</v>
      </c>
      <c r="G129" s="43">
        <f t="shared" si="65"/>
        <v>120000</v>
      </c>
      <c r="H129" s="43">
        <f t="shared" si="65"/>
        <v>0</v>
      </c>
      <c r="I129" s="43">
        <f t="shared" si="65"/>
        <v>0</v>
      </c>
      <c r="J129" s="43">
        <f t="shared" si="65"/>
        <v>0</v>
      </c>
      <c r="K129" s="43">
        <f t="shared" si="65"/>
        <v>0</v>
      </c>
      <c r="L129" s="43">
        <f t="shared" si="65"/>
        <v>0</v>
      </c>
      <c r="M129" s="43">
        <f t="shared" si="65"/>
        <v>0</v>
      </c>
      <c r="N129" s="43">
        <f t="shared" si="65"/>
        <v>0</v>
      </c>
      <c r="O129" s="43">
        <f t="shared" si="65"/>
        <v>119531.47</v>
      </c>
      <c r="P129" s="141">
        <f t="shared" si="43"/>
        <v>0.9960955833333334</v>
      </c>
      <c r="Q129" s="43">
        <f t="shared" si="65"/>
        <v>0</v>
      </c>
      <c r="R129" s="43">
        <f t="shared" si="65"/>
        <v>0</v>
      </c>
      <c r="S129" s="43">
        <f t="shared" si="65"/>
        <v>0</v>
      </c>
      <c r="T129" s="43">
        <f t="shared" si="65"/>
        <v>0</v>
      </c>
      <c r="U129" s="43">
        <f t="shared" si="65"/>
        <v>0</v>
      </c>
      <c r="V129" s="43">
        <f t="shared" si="65"/>
        <v>0</v>
      </c>
      <c r="W129" s="43">
        <f t="shared" si="65"/>
        <v>0</v>
      </c>
      <c r="X129" s="43">
        <f t="shared" si="65"/>
        <v>0</v>
      </c>
      <c r="Y129" s="43">
        <f t="shared" si="65"/>
        <v>0</v>
      </c>
      <c r="Z129" s="141"/>
    </row>
    <row r="130" spans="2:26" ht="45">
      <c r="B130" s="32"/>
      <c r="C130" s="32"/>
      <c r="D130" s="33" t="s">
        <v>100</v>
      </c>
      <c r="E130" s="108" t="s">
        <v>112</v>
      </c>
      <c r="F130" s="34">
        <v>104000</v>
      </c>
      <c r="G130" s="34">
        <v>120000</v>
      </c>
      <c r="H130" s="34"/>
      <c r="I130" s="34"/>
      <c r="J130" s="35"/>
      <c r="K130" s="40"/>
      <c r="L130" s="43"/>
      <c r="M130" s="43"/>
      <c r="N130" s="34"/>
      <c r="O130" s="34">
        <v>119531.47</v>
      </c>
      <c r="P130" s="141">
        <f t="shared" si="43"/>
        <v>0.9960955833333334</v>
      </c>
      <c r="Q130" s="34"/>
      <c r="R130" s="34"/>
      <c r="S130" s="34"/>
      <c r="T130" s="35"/>
      <c r="U130" s="40"/>
      <c r="V130" s="43"/>
      <c r="W130" s="43"/>
      <c r="X130" s="34"/>
      <c r="Y130" s="34"/>
      <c r="Z130" s="141"/>
    </row>
    <row r="131" spans="2:26" s="26" customFormat="1" ht="46.5">
      <c r="B131" s="151">
        <v>854</v>
      </c>
      <c r="C131" s="151"/>
      <c r="D131" s="42"/>
      <c r="E131" s="152" t="s">
        <v>120</v>
      </c>
      <c r="F131" s="148">
        <f aca="true" t="shared" si="66" ref="F131:U132">SUM(F132)</f>
        <v>21429</v>
      </c>
      <c r="G131" s="148">
        <f t="shared" si="66"/>
        <v>145824</v>
      </c>
      <c r="H131" s="148">
        <f t="shared" si="66"/>
        <v>0</v>
      </c>
      <c r="I131" s="148">
        <f t="shared" si="66"/>
        <v>0</v>
      </c>
      <c r="J131" s="148">
        <f t="shared" si="66"/>
        <v>0</v>
      </c>
      <c r="K131" s="148">
        <f t="shared" si="66"/>
        <v>0</v>
      </c>
      <c r="L131" s="148">
        <f t="shared" si="66"/>
        <v>0</v>
      </c>
      <c r="M131" s="148">
        <f t="shared" si="66"/>
        <v>0</v>
      </c>
      <c r="N131" s="148">
        <f t="shared" si="66"/>
        <v>0</v>
      </c>
      <c r="O131" s="148">
        <f t="shared" si="66"/>
        <v>142822.08</v>
      </c>
      <c r="P131" s="155">
        <f t="shared" si="43"/>
        <v>0.9794140882159315</v>
      </c>
      <c r="Q131" s="148">
        <f t="shared" si="66"/>
        <v>0</v>
      </c>
      <c r="R131" s="148">
        <f t="shared" si="66"/>
        <v>0</v>
      </c>
      <c r="S131" s="148">
        <f t="shared" si="66"/>
        <v>0</v>
      </c>
      <c r="T131" s="148">
        <f t="shared" si="66"/>
        <v>0</v>
      </c>
      <c r="U131" s="148">
        <f t="shared" si="66"/>
        <v>0</v>
      </c>
      <c r="V131" s="148">
        <f aca="true" t="shared" si="67" ref="Q131:Y132">SUM(V132)</f>
        <v>0</v>
      </c>
      <c r="W131" s="148">
        <f t="shared" si="67"/>
        <v>0</v>
      </c>
      <c r="X131" s="148">
        <f t="shared" si="67"/>
        <v>0</v>
      </c>
      <c r="Y131" s="148">
        <f t="shared" si="67"/>
        <v>0</v>
      </c>
      <c r="Z131" s="155"/>
    </row>
    <row r="132" spans="2:26" s="57" customFormat="1" ht="19.5">
      <c r="B132" s="61"/>
      <c r="C132" s="61">
        <v>85415</v>
      </c>
      <c r="D132" s="42"/>
      <c r="E132" s="112" t="s">
        <v>121</v>
      </c>
      <c r="F132" s="43">
        <f t="shared" si="66"/>
        <v>21429</v>
      </c>
      <c r="G132" s="43">
        <f t="shared" si="66"/>
        <v>145824</v>
      </c>
      <c r="H132" s="43">
        <f t="shared" si="66"/>
        <v>0</v>
      </c>
      <c r="I132" s="43">
        <f t="shared" si="66"/>
        <v>0</v>
      </c>
      <c r="J132" s="43">
        <f t="shared" si="66"/>
        <v>0</v>
      </c>
      <c r="K132" s="43">
        <f t="shared" si="66"/>
        <v>0</v>
      </c>
      <c r="L132" s="43">
        <f t="shared" si="66"/>
        <v>0</v>
      </c>
      <c r="M132" s="43">
        <f t="shared" si="66"/>
        <v>0</v>
      </c>
      <c r="N132" s="43">
        <f t="shared" si="66"/>
        <v>0</v>
      </c>
      <c r="O132" s="43">
        <f t="shared" si="66"/>
        <v>142822.08</v>
      </c>
      <c r="P132" s="141">
        <f t="shared" si="43"/>
        <v>0.9794140882159315</v>
      </c>
      <c r="Q132" s="43">
        <f t="shared" si="67"/>
        <v>0</v>
      </c>
      <c r="R132" s="43">
        <f t="shared" si="67"/>
        <v>0</v>
      </c>
      <c r="S132" s="43">
        <f t="shared" si="67"/>
        <v>0</v>
      </c>
      <c r="T132" s="43">
        <f t="shared" si="67"/>
        <v>0</v>
      </c>
      <c r="U132" s="43">
        <f t="shared" si="67"/>
        <v>0</v>
      </c>
      <c r="V132" s="43">
        <f t="shared" si="67"/>
        <v>0</v>
      </c>
      <c r="W132" s="43">
        <f t="shared" si="67"/>
        <v>0</v>
      </c>
      <c r="X132" s="43">
        <f t="shared" si="67"/>
        <v>0</v>
      </c>
      <c r="Y132" s="43">
        <f t="shared" si="67"/>
        <v>0</v>
      </c>
      <c r="Z132" s="141"/>
    </row>
    <row r="133" spans="2:26" ht="45">
      <c r="B133" s="32"/>
      <c r="C133" s="32"/>
      <c r="D133" s="33" t="s">
        <v>100</v>
      </c>
      <c r="E133" s="108" t="s">
        <v>101</v>
      </c>
      <c r="F133" s="34">
        <v>21429</v>
      </c>
      <c r="G133" s="34">
        <v>145824</v>
      </c>
      <c r="H133" s="34"/>
      <c r="I133" s="34"/>
      <c r="J133" s="40"/>
      <c r="K133" s="40"/>
      <c r="L133" s="43"/>
      <c r="M133" s="43"/>
      <c r="N133" s="34"/>
      <c r="O133" s="34">
        <v>142822.08</v>
      </c>
      <c r="P133" s="142">
        <f t="shared" si="43"/>
        <v>0.9794140882159315</v>
      </c>
      <c r="Q133" s="34"/>
      <c r="R133" s="34"/>
      <c r="S133" s="34"/>
      <c r="T133" s="40"/>
      <c r="U133" s="40"/>
      <c r="V133" s="43"/>
      <c r="W133" s="43"/>
      <c r="X133" s="34"/>
      <c r="Y133" s="34"/>
      <c r="Z133" s="142"/>
    </row>
    <row r="134" spans="2:26" s="95" customFormat="1" ht="23.25">
      <c r="B134" s="151">
        <v>900</v>
      </c>
      <c r="C134" s="151"/>
      <c r="D134" s="42"/>
      <c r="E134" s="152"/>
      <c r="F134" s="148" t="e">
        <f>SUM(#REF!)</f>
        <v>#REF!</v>
      </c>
      <c r="G134" s="148">
        <f>SUM(G135,G137,G139)</f>
        <v>30188</v>
      </c>
      <c r="H134" s="148">
        <f aca="true" t="shared" si="68" ref="H134:O134">SUM(H135,H137,H139)</f>
        <v>0</v>
      </c>
      <c r="I134" s="148">
        <f t="shared" si="68"/>
        <v>0</v>
      </c>
      <c r="J134" s="148">
        <f t="shared" si="68"/>
        <v>0</v>
      </c>
      <c r="K134" s="148">
        <f t="shared" si="68"/>
        <v>0</v>
      </c>
      <c r="L134" s="148">
        <f t="shared" si="68"/>
        <v>0</v>
      </c>
      <c r="M134" s="148">
        <f t="shared" si="68"/>
        <v>0</v>
      </c>
      <c r="N134" s="148">
        <f t="shared" si="68"/>
        <v>0</v>
      </c>
      <c r="O134" s="148">
        <f t="shared" si="68"/>
        <v>30228.17</v>
      </c>
      <c r="P134" s="141">
        <f t="shared" si="43"/>
        <v>1.0013306611898767</v>
      </c>
      <c r="Q134" s="148">
        <f>SUM(Q135,Q137,Q139)</f>
        <v>0</v>
      </c>
      <c r="R134" s="148">
        <f aca="true" t="shared" si="69" ref="R134:Y134">SUM(R135,R137,R139)</f>
        <v>0</v>
      </c>
      <c r="S134" s="148">
        <f t="shared" si="69"/>
        <v>0</v>
      </c>
      <c r="T134" s="148">
        <f t="shared" si="69"/>
        <v>0</v>
      </c>
      <c r="U134" s="148">
        <f t="shared" si="69"/>
        <v>0</v>
      </c>
      <c r="V134" s="148">
        <f t="shared" si="69"/>
        <v>0</v>
      </c>
      <c r="W134" s="148">
        <f t="shared" si="69"/>
        <v>0</v>
      </c>
      <c r="X134" s="148">
        <f t="shared" si="69"/>
        <v>0</v>
      </c>
      <c r="Y134" s="148">
        <f t="shared" si="69"/>
        <v>0</v>
      </c>
      <c r="Z134" s="141"/>
    </row>
    <row r="135" spans="2:26" s="88" customFormat="1" ht="19.5">
      <c r="B135" s="61"/>
      <c r="C135" s="61">
        <v>90015</v>
      </c>
      <c r="D135" s="42"/>
      <c r="E135" s="112" t="s">
        <v>122</v>
      </c>
      <c r="F135" s="43"/>
      <c r="G135" s="43">
        <f aca="true" t="shared" si="70" ref="G135:N139">SUM(G136)</f>
        <v>2500</v>
      </c>
      <c r="H135" s="43">
        <f t="shared" si="70"/>
        <v>0</v>
      </c>
      <c r="I135" s="43">
        <f t="shared" si="70"/>
        <v>0</v>
      </c>
      <c r="J135" s="43">
        <f t="shared" si="70"/>
        <v>0</v>
      </c>
      <c r="K135" s="43">
        <f t="shared" si="70"/>
        <v>0</v>
      </c>
      <c r="L135" s="43">
        <f t="shared" si="70"/>
        <v>0</v>
      </c>
      <c r="M135" s="43">
        <f t="shared" si="70"/>
        <v>0</v>
      </c>
      <c r="N135" s="43">
        <f t="shared" si="70"/>
        <v>0</v>
      </c>
      <c r="O135" s="43">
        <f>O136</f>
        <v>2540.13</v>
      </c>
      <c r="P135" s="141">
        <f t="shared" si="43"/>
        <v>1.016052</v>
      </c>
      <c r="Q135" s="43">
        <f aca="true" t="shared" si="71" ref="Q135:X139">SUM(Q136)</f>
        <v>0</v>
      </c>
      <c r="R135" s="43">
        <f t="shared" si="71"/>
        <v>0</v>
      </c>
      <c r="S135" s="43">
        <f t="shared" si="71"/>
        <v>0</v>
      </c>
      <c r="T135" s="43">
        <f t="shared" si="71"/>
        <v>0</v>
      </c>
      <c r="U135" s="43">
        <f t="shared" si="71"/>
        <v>0</v>
      </c>
      <c r="V135" s="43">
        <f t="shared" si="71"/>
        <v>0</v>
      </c>
      <c r="W135" s="43">
        <f t="shared" si="71"/>
        <v>0</v>
      </c>
      <c r="X135" s="43">
        <f t="shared" si="71"/>
        <v>0</v>
      </c>
      <c r="Y135" s="43">
        <f>Y136</f>
        <v>0</v>
      </c>
      <c r="Z135" s="141"/>
    </row>
    <row r="136" spans="2:26" s="88" customFormat="1" ht="19.5">
      <c r="B136" s="61"/>
      <c r="C136" s="61"/>
      <c r="D136" s="33" t="s">
        <v>46</v>
      </c>
      <c r="E136" s="108" t="s">
        <v>47</v>
      </c>
      <c r="F136" s="43"/>
      <c r="G136" s="34">
        <v>2500</v>
      </c>
      <c r="H136" s="34"/>
      <c r="I136" s="34"/>
      <c r="J136" s="40"/>
      <c r="K136" s="40"/>
      <c r="L136" s="43"/>
      <c r="M136" s="43"/>
      <c r="N136" s="34"/>
      <c r="O136" s="34">
        <v>2540.13</v>
      </c>
      <c r="P136" s="142">
        <f t="shared" si="43"/>
        <v>1.016052</v>
      </c>
      <c r="Q136" s="34"/>
      <c r="R136" s="34"/>
      <c r="S136" s="34"/>
      <c r="T136" s="40"/>
      <c r="U136" s="40"/>
      <c r="V136" s="43"/>
      <c r="W136" s="43"/>
      <c r="X136" s="34"/>
      <c r="Y136" s="34"/>
      <c r="Z136" s="142"/>
    </row>
    <row r="137" spans="2:26" s="88" customFormat="1" ht="46.5">
      <c r="B137" s="61"/>
      <c r="C137" s="61">
        <v>90019</v>
      </c>
      <c r="D137" s="33"/>
      <c r="E137" s="173" t="s">
        <v>173</v>
      </c>
      <c r="F137" s="43"/>
      <c r="G137" s="43">
        <f t="shared" si="70"/>
        <v>3288</v>
      </c>
      <c r="H137" s="43">
        <f t="shared" si="70"/>
        <v>0</v>
      </c>
      <c r="I137" s="43">
        <f t="shared" si="70"/>
        <v>0</v>
      </c>
      <c r="J137" s="43">
        <f t="shared" si="70"/>
        <v>0</v>
      </c>
      <c r="K137" s="43">
        <f t="shared" si="70"/>
        <v>0</v>
      </c>
      <c r="L137" s="43">
        <f t="shared" si="70"/>
        <v>0</v>
      </c>
      <c r="M137" s="43">
        <f t="shared" si="70"/>
        <v>0</v>
      </c>
      <c r="N137" s="43">
        <f t="shared" si="70"/>
        <v>0</v>
      </c>
      <c r="O137" s="43">
        <f>O138</f>
        <v>3288.04</v>
      </c>
      <c r="P137" s="141">
        <f>O137/G137</f>
        <v>1.0000121654501217</v>
      </c>
      <c r="Q137" s="43">
        <f t="shared" si="71"/>
        <v>0</v>
      </c>
      <c r="R137" s="43">
        <f t="shared" si="71"/>
        <v>0</v>
      </c>
      <c r="S137" s="43">
        <f t="shared" si="71"/>
        <v>0</v>
      </c>
      <c r="T137" s="43">
        <f t="shared" si="71"/>
        <v>0</v>
      </c>
      <c r="U137" s="43">
        <f t="shared" si="71"/>
        <v>0</v>
      </c>
      <c r="V137" s="43">
        <f t="shared" si="71"/>
        <v>0</v>
      </c>
      <c r="W137" s="43">
        <f t="shared" si="71"/>
        <v>0</v>
      </c>
      <c r="X137" s="43">
        <f t="shared" si="71"/>
        <v>0</v>
      </c>
      <c r="Y137" s="43">
        <f>Y138</f>
        <v>0</v>
      </c>
      <c r="Z137" s="141"/>
    </row>
    <row r="138" spans="2:26" s="88" customFormat="1" ht="19.5">
      <c r="B138" s="61"/>
      <c r="C138" s="61"/>
      <c r="D138" s="33" t="s">
        <v>46</v>
      </c>
      <c r="E138" s="108" t="s">
        <v>47</v>
      </c>
      <c r="F138" s="43"/>
      <c r="G138" s="34">
        <v>3288</v>
      </c>
      <c r="H138" s="34"/>
      <c r="I138" s="34"/>
      <c r="J138" s="40"/>
      <c r="K138" s="40"/>
      <c r="L138" s="43"/>
      <c r="M138" s="43"/>
      <c r="N138" s="34"/>
      <c r="O138" s="34">
        <v>3288.04</v>
      </c>
      <c r="P138" s="142">
        <f t="shared" si="43"/>
        <v>1.0000121654501217</v>
      </c>
      <c r="Q138" s="34"/>
      <c r="R138" s="34"/>
      <c r="S138" s="34"/>
      <c r="T138" s="40"/>
      <c r="U138" s="40"/>
      <c r="V138" s="43"/>
      <c r="W138" s="43"/>
      <c r="X138" s="34"/>
      <c r="Y138" s="34"/>
      <c r="Z138" s="142"/>
    </row>
    <row r="139" spans="2:26" s="88" customFormat="1" ht="19.5">
      <c r="B139" s="61"/>
      <c r="C139" s="61">
        <v>90095</v>
      </c>
      <c r="D139" s="33"/>
      <c r="E139" s="161" t="s">
        <v>23</v>
      </c>
      <c r="F139" s="43"/>
      <c r="G139" s="43">
        <f t="shared" si="70"/>
        <v>24400</v>
      </c>
      <c r="H139" s="43">
        <f t="shared" si="70"/>
        <v>0</v>
      </c>
      <c r="I139" s="43">
        <f t="shared" si="70"/>
        <v>0</v>
      </c>
      <c r="J139" s="43">
        <f t="shared" si="70"/>
        <v>0</v>
      </c>
      <c r="K139" s="43">
        <f t="shared" si="70"/>
        <v>0</v>
      </c>
      <c r="L139" s="43">
        <f t="shared" si="70"/>
        <v>0</v>
      </c>
      <c r="M139" s="43">
        <f t="shared" si="70"/>
        <v>0</v>
      </c>
      <c r="N139" s="43">
        <f t="shared" si="70"/>
        <v>0</v>
      </c>
      <c r="O139" s="43">
        <f>O140</f>
        <v>24400</v>
      </c>
      <c r="P139" s="141">
        <f>O139/G139</f>
        <v>1</v>
      </c>
      <c r="Q139" s="43">
        <f t="shared" si="71"/>
        <v>0</v>
      </c>
      <c r="R139" s="43">
        <f t="shared" si="71"/>
        <v>0</v>
      </c>
      <c r="S139" s="43">
        <f t="shared" si="71"/>
        <v>0</v>
      </c>
      <c r="T139" s="43">
        <f t="shared" si="71"/>
        <v>0</v>
      </c>
      <c r="U139" s="43">
        <f t="shared" si="71"/>
        <v>0</v>
      </c>
      <c r="V139" s="43">
        <f t="shared" si="71"/>
        <v>0</v>
      </c>
      <c r="W139" s="43">
        <f t="shared" si="71"/>
        <v>0</v>
      </c>
      <c r="X139" s="43">
        <f t="shared" si="71"/>
        <v>0</v>
      </c>
      <c r="Y139" s="43">
        <f>Y140</f>
        <v>0</v>
      </c>
      <c r="Z139" s="141"/>
    </row>
    <row r="140" spans="2:26" s="88" customFormat="1" ht="60">
      <c r="B140" s="61"/>
      <c r="C140" s="61"/>
      <c r="D140" s="33" t="s">
        <v>158</v>
      </c>
      <c r="E140" s="161" t="s">
        <v>172</v>
      </c>
      <c r="F140" s="43"/>
      <c r="G140" s="34">
        <v>24400</v>
      </c>
      <c r="H140" s="34"/>
      <c r="I140" s="34"/>
      <c r="J140" s="40"/>
      <c r="K140" s="40"/>
      <c r="L140" s="43"/>
      <c r="M140" s="43"/>
      <c r="N140" s="34"/>
      <c r="O140" s="34">
        <v>24400</v>
      </c>
      <c r="P140" s="142">
        <f t="shared" si="43"/>
        <v>1</v>
      </c>
      <c r="Q140" s="34"/>
      <c r="R140" s="34"/>
      <c r="S140" s="34"/>
      <c r="T140" s="40"/>
      <c r="U140" s="40"/>
      <c r="V140" s="43"/>
      <c r="W140" s="43"/>
      <c r="X140" s="34"/>
      <c r="Y140" s="34"/>
      <c r="Z140" s="142"/>
    </row>
    <row r="141" spans="2:26" s="26" customFormat="1" ht="46.5">
      <c r="B141" s="151">
        <v>921</v>
      </c>
      <c r="C141" s="151"/>
      <c r="D141" s="42"/>
      <c r="E141" s="152" t="s">
        <v>123</v>
      </c>
      <c r="F141" s="148">
        <f aca="true" t="shared" si="72" ref="F141:U142">SUM(F142)</f>
        <v>35000</v>
      </c>
      <c r="G141" s="148">
        <f t="shared" si="72"/>
        <v>30500</v>
      </c>
      <c r="H141" s="148">
        <f t="shared" si="72"/>
        <v>0</v>
      </c>
      <c r="I141" s="148">
        <f t="shared" si="72"/>
        <v>0</v>
      </c>
      <c r="J141" s="148">
        <f t="shared" si="72"/>
        <v>0</v>
      </c>
      <c r="K141" s="148">
        <f t="shared" si="72"/>
        <v>0</v>
      </c>
      <c r="L141" s="148">
        <f t="shared" si="72"/>
        <v>0</v>
      </c>
      <c r="M141" s="148">
        <f t="shared" si="72"/>
        <v>0</v>
      </c>
      <c r="N141" s="149">
        <f t="shared" si="72"/>
        <v>0</v>
      </c>
      <c r="O141" s="148">
        <f t="shared" si="72"/>
        <v>30500</v>
      </c>
      <c r="P141" s="141">
        <f t="shared" si="43"/>
        <v>1</v>
      </c>
      <c r="Q141" s="148">
        <f t="shared" si="72"/>
        <v>0</v>
      </c>
      <c r="R141" s="148">
        <f t="shared" si="72"/>
        <v>0</v>
      </c>
      <c r="S141" s="148">
        <f t="shared" si="72"/>
        <v>0</v>
      </c>
      <c r="T141" s="148">
        <f t="shared" si="72"/>
        <v>0</v>
      </c>
      <c r="U141" s="148">
        <f t="shared" si="72"/>
        <v>0</v>
      </c>
      <c r="V141" s="148">
        <f aca="true" t="shared" si="73" ref="Q141:Y142">SUM(V142)</f>
        <v>0</v>
      </c>
      <c r="W141" s="148">
        <f t="shared" si="73"/>
        <v>0</v>
      </c>
      <c r="X141" s="149">
        <f t="shared" si="73"/>
        <v>0</v>
      </c>
      <c r="Y141" s="148">
        <f t="shared" si="73"/>
        <v>0</v>
      </c>
      <c r="Z141" s="141"/>
    </row>
    <row r="142" spans="2:26" s="57" customFormat="1" ht="19.5">
      <c r="B142" s="61"/>
      <c r="C142" s="61">
        <v>92116</v>
      </c>
      <c r="D142" s="42"/>
      <c r="E142" s="112" t="s">
        <v>124</v>
      </c>
      <c r="F142" s="43">
        <f t="shared" si="72"/>
        <v>35000</v>
      </c>
      <c r="G142" s="43">
        <f t="shared" si="72"/>
        <v>30500</v>
      </c>
      <c r="H142" s="43">
        <f t="shared" si="72"/>
        <v>0</v>
      </c>
      <c r="I142" s="43">
        <f t="shared" si="72"/>
        <v>0</v>
      </c>
      <c r="J142" s="43">
        <f t="shared" si="72"/>
        <v>0</v>
      </c>
      <c r="K142" s="43">
        <f t="shared" si="72"/>
        <v>0</v>
      </c>
      <c r="L142" s="43">
        <f t="shared" si="72"/>
        <v>0</v>
      </c>
      <c r="M142" s="43">
        <f t="shared" si="72"/>
        <v>0</v>
      </c>
      <c r="N142" s="43">
        <f t="shared" si="72"/>
        <v>0</v>
      </c>
      <c r="O142" s="43">
        <f t="shared" si="72"/>
        <v>30500</v>
      </c>
      <c r="P142" s="141">
        <f t="shared" si="43"/>
        <v>1</v>
      </c>
      <c r="Q142" s="43">
        <f t="shared" si="73"/>
        <v>0</v>
      </c>
      <c r="R142" s="43">
        <f t="shared" si="73"/>
        <v>0</v>
      </c>
      <c r="S142" s="43">
        <f t="shared" si="73"/>
        <v>0</v>
      </c>
      <c r="T142" s="43">
        <f t="shared" si="73"/>
        <v>0</v>
      </c>
      <c r="U142" s="43">
        <f t="shared" si="73"/>
        <v>0</v>
      </c>
      <c r="V142" s="43">
        <f t="shared" si="73"/>
        <v>0</v>
      </c>
      <c r="W142" s="43">
        <f t="shared" si="73"/>
        <v>0</v>
      </c>
      <c r="X142" s="43">
        <f t="shared" si="73"/>
        <v>0</v>
      </c>
      <c r="Y142" s="43">
        <f t="shared" si="73"/>
        <v>0</v>
      </c>
      <c r="Z142" s="141"/>
    </row>
    <row r="143" spans="2:26" ht="60">
      <c r="B143" s="32"/>
      <c r="C143" s="32"/>
      <c r="D143" s="33" t="s">
        <v>125</v>
      </c>
      <c r="E143" s="108" t="s">
        <v>126</v>
      </c>
      <c r="F143" s="34">
        <v>35000</v>
      </c>
      <c r="G143" s="34">
        <v>30500</v>
      </c>
      <c r="H143" s="34"/>
      <c r="I143" s="34"/>
      <c r="J143" s="35"/>
      <c r="K143" s="40"/>
      <c r="L143" s="43"/>
      <c r="M143" s="43"/>
      <c r="N143" s="34"/>
      <c r="O143" s="34">
        <v>30500</v>
      </c>
      <c r="P143" s="142">
        <f t="shared" si="43"/>
        <v>1</v>
      </c>
      <c r="Q143" s="34"/>
      <c r="R143" s="34"/>
      <c r="S143" s="34"/>
      <c r="T143" s="35"/>
      <c r="U143" s="40"/>
      <c r="V143" s="43"/>
      <c r="W143" s="43"/>
      <c r="X143" s="34"/>
      <c r="Y143" s="34"/>
      <c r="Z143" s="142"/>
    </row>
    <row r="144" spans="2:26" s="88" customFormat="1" ht="23.25">
      <c r="B144" s="151">
        <v>926</v>
      </c>
      <c r="C144" s="151"/>
      <c r="D144" s="42"/>
      <c r="E144" s="152" t="s">
        <v>127</v>
      </c>
      <c r="F144" s="148">
        <f>SUM(F146)</f>
        <v>89821</v>
      </c>
      <c r="G144" s="148">
        <f aca="true" t="shared" si="74" ref="G144:V145">SUM(G145)</f>
        <v>0</v>
      </c>
      <c r="H144" s="148">
        <f t="shared" si="74"/>
        <v>0</v>
      </c>
      <c r="I144" s="148">
        <f t="shared" si="74"/>
        <v>0</v>
      </c>
      <c r="J144" s="148">
        <f t="shared" si="74"/>
        <v>0</v>
      </c>
      <c r="K144" s="148">
        <f t="shared" si="74"/>
        <v>0</v>
      </c>
      <c r="L144" s="148">
        <f t="shared" si="74"/>
        <v>0</v>
      </c>
      <c r="M144" s="148">
        <f t="shared" si="74"/>
        <v>0</v>
      </c>
      <c r="N144" s="149">
        <f t="shared" si="74"/>
        <v>0</v>
      </c>
      <c r="O144" s="148">
        <f t="shared" si="74"/>
        <v>0</v>
      </c>
      <c r="P144" s="141"/>
      <c r="Q144" s="148">
        <f t="shared" si="74"/>
        <v>30000</v>
      </c>
      <c r="R144" s="148">
        <f t="shared" si="74"/>
        <v>0</v>
      </c>
      <c r="S144" s="148">
        <f t="shared" si="74"/>
        <v>0</v>
      </c>
      <c r="T144" s="148">
        <f t="shared" si="74"/>
        <v>0</v>
      </c>
      <c r="U144" s="148">
        <f t="shared" si="74"/>
        <v>0</v>
      </c>
      <c r="V144" s="148">
        <f t="shared" si="74"/>
        <v>0</v>
      </c>
      <c r="W144" s="148">
        <f aca="true" t="shared" si="75" ref="Q144:Y145">SUM(W145)</f>
        <v>0</v>
      </c>
      <c r="X144" s="149">
        <f t="shared" si="75"/>
        <v>0</v>
      </c>
      <c r="Y144" s="148">
        <f t="shared" si="75"/>
        <v>30000</v>
      </c>
      <c r="Z144" s="141">
        <f>Y144/Q144</f>
        <v>1</v>
      </c>
    </row>
    <row r="145" spans="2:26" s="88" customFormat="1" ht="19.5">
      <c r="B145" s="32"/>
      <c r="C145" s="61">
        <v>92601</v>
      </c>
      <c r="D145" s="33"/>
      <c r="E145" s="112" t="s">
        <v>128</v>
      </c>
      <c r="F145" s="34"/>
      <c r="G145" s="43">
        <f t="shared" si="74"/>
        <v>0</v>
      </c>
      <c r="H145" s="43">
        <f t="shared" si="74"/>
        <v>0</v>
      </c>
      <c r="I145" s="43">
        <f t="shared" si="74"/>
        <v>0</v>
      </c>
      <c r="J145" s="43">
        <f t="shared" si="74"/>
        <v>0</v>
      </c>
      <c r="K145" s="43">
        <f t="shared" si="74"/>
        <v>0</v>
      </c>
      <c r="L145" s="43">
        <f t="shared" si="74"/>
        <v>0</v>
      </c>
      <c r="M145" s="43">
        <f t="shared" si="74"/>
        <v>0</v>
      </c>
      <c r="N145" s="43">
        <f t="shared" si="74"/>
        <v>0</v>
      </c>
      <c r="O145" s="43">
        <f t="shared" si="74"/>
        <v>0</v>
      </c>
      <c r="P145" s="141"/>
      <c r="Q145" s="43">
        <f t="shared" si="75"/>
        <v>30000</v>
      </c>
      <c r="R145" s="43">
        <f t="shared" si="75"/>
        <v>0</v>
      </c>
      <c r="S145" s="43">
        <f t="shared" si="75"/>
        <v>0</v>
      </c>
      <c r="T145" s="43">
        <f t="shared" si="75"/>
        <v>0</v>
      </c>
      <c r="U145" s="43">
        <f t="shared" si="75"/>
        <v>0</v>
      </c>
      <c r="V145" s="43">
        <f t="shared" si="75"/>
        <v>0</v>
      </c>
      <c r="W145" s="43">
        <f t="shared" si="75"/>
        <v>0</v>
      </c>
      <c r="X145" s="43">
        <f t="shared" si="75"/>
        <v>0</v>
      </c>
      <c r="Y145" s="43">
        <f t="shared" si="75"/>
        <v>30000</v>
      </c>
      <c r="Z145" s="141">
        <f>Y145/Q145</f>
        <v>1</v>
      </c>
    </row>
    <row r="146" spans="2:26" s="88" customFormat="1" ht="75">
      <c r="B146" s="32"/>
      <c r="C146" s="32"/>
      <c r="D146" s="33" t="s">
        <v>129</v>
      </c>
      <c r="E146" s="108" t="s">
        <v>130</v>
      </c>
      <c r="F146" s="34">
        <v>89821</v>
      </c>
      <c r="G146" s="34"/>
      <c r="H146" s="34"/>
      <c r="I146" s="34"/>
      <c r="J146" s="35"/>
      <c r="K146" s="40"/>
      <c r="L146" s="43"/>
      <c r="M146" s="43"/>
      <c r="N146" s="34"/>
      <c r="O146" s="34"/>
      <c r="P146" s="142"/>
      <c r="Q146" s="34">
        <v>30000</v>
      </c>
      <c r="R146" s="34"/>
      <c r="S146" s="34"/>
      <c r="T146" s="35"/>
      <c r="U146" s="40"/>
      <c r="V146" s="43"/>
      <c r="W146" s="43"/>
      <c r="X146" s="34"/>
      <c r="Y146" s="34">
        <v>30000</v>
      </c>
      <c r="Z146" s="142">
        <f>Y146/Q146</f>
        <v>1</v>
      </c>
    </row>
    <row r="147" spans="2:26" s="104" customFormat="1" ht="19.5">
      <c r="B147" s="156"/>
      <c r="C147" s="61"/>
      <c r="D147" s="42"/>
      <c r="E147" s="112" t="s">
        <v>131</v>
      </c>
      <c r="F147" s="43" t="e">
        <f>SUM(F141,F131,#REF!,F107,F92,F85,F52,#REF!,F40,F30,F18,F7)</f>
        <v>#REF!</v>
      </c>
      <c r="G147" s="43">
        <f aca="true" t="shared" si="76" ref="G147:O147">SUM(G144,G141,G134,G27,G131,G107,G92,G85,G45,G52,G40,G30,G14,G18,G7)</f>
        <v>19899533</v>
      </c>
      <c r="H147" s="43">
        <f t="shared" si="76"/>
        <v>0</v>
      </c>
      <c r="I147" s="43">
        <f t="shared" si="76"/>
        <v>0</v>
      </c>
      <c r="J147" s="43">
        <f t="shared" si="76"/>
        <v>0</v>
      </c>
      <c r="K147" s="43" t="e">
        <f t="shared" si="76"/>
        <v>#REF!</v>
      </c>
      <c r="L147" s="43" t="e">
        <f t="shared" si="76"/>
        <v>#REF!</v>
      </c>
      <c r="M147" s="43" t="e">
        <f t="shared" si="76"/>
        <v>#REF!</v>
      </c>
      <c r="N147" s="43">
        <f t="shared" si="76"/>
        <v>0</v>
      </c>
      <c r="O147" s="43">
        <f t="shared" si="76"/>
        <v>20921468.990000006</v>
      </c>
      <c r="P147" s="141">
        <f t="shared" si="43"/>
        <v>1.0513547724964203</v>
      </c>
      <c r="Q147" s="43">
        <f aca="true" t="shared" si="77" ref="Q147:Y147">SUM(Q144,Q141,Q134,Q27,Q131,Q107,Q92,Q85,Q45,Q52,Q40,Q30,Q14,Q18,Q7)</f>
        <v>620696</v>
      </c>
      <c r="R147" s="43">
        <f t="shared" si="77"/>
        <v>0</v>
      </c>
      <c r="S147" s="43">
        <f t="shared" si="77"/>
        <v>0</v>
      </c>
      <c r="T147" s="43" t="e">
        <f t="shared" si="77"/>
        <v>#DIV/0!</v>
      </c>
      <c r="U147" s="43" t="e">
        <f t="shared" si="77"/>
        <v>#REF!</v>
      </c>
      <c r="V147" s="43" t="e">
        <f t="shared" si="77"/>
        <v>#REF!</v>
      </c>
      <c r="W147" s="43" t="e">
        <f t="shared" si="77"/>
        <v>#REF!</v>
      </c>
      <c r="X147" s="43">
        <f t="shared" si="77"/>
        <v>0</v>
      </c>
      <c r="Y147" s="43">
        <f t="shared" si="77"/>
        <v>620696</v>
      </c>
      <c r="Z147" s="141">
        <f>Y147/Q147</f>
        <v>1</v>
      </c>
    </row>
    <row r="149" spans="7:25" ht="18.75">
      <c r="G149" s="157"/>
      <c r="H149" s="157"/>
      <c r="I149" s="157"/>
      <c r="J149" s="157"/>
      <c r="K149" s="157"/>
      <c r="L149" s="157"/>
      <c r="M149" s="157"/>
      <c r="N149" s="157"/>
      <c r="O149" s="157"/>
      <c r="Q149" s="157"/>
      <c r="R149" s="157"/>
      <c r="S149" s="157"/>
      <c r="T149" s="157"/>
      <c r="U149" s="157"/>
      <c r="V149" s="157"/>
      <c r="W149" s="157"/>
      <c r="X149" s="157"/>
      <c r="Y149" s="157"/>
    </row>
    <row r="150" spans="7:25" ht="18.75">
      <c r="G150" s="157"/>
      <c r="H150" s="157"/>
      <c r="I150" s="157"/>
      <c r="J150" s="157"/>
      <c r="K150" s="157"/>
      <c r="L150" s="157"/>
      <c r="M150" s="157"/>
      <c r="N150" s="157"/>
      <c r="O150" s="157"/>
      <c r="Q150" s="157"/>
      <c r="R150" s="157"/>
      <c r="S150" s="157"/>
      <c r="T150" s="157"/>
      <c r="U150" s="157"/>
      <c r="V150" s="157"/>
      <c r="W150" s="157"/>
      <c r="X150" s="157"/>
      <c r="Y150" s="157"/>
    </row>
    <row r="151" ht="18.75">
      <c r="G151" s="180"/>
    </row>
  </sheetData>
  <sheetProtection/>
  <mergeCells count="2">
    <mergeCell ref="G4:P4"/>
    <mergeCell ref="Q4:Z4"/>
  </mergeCells>
  <printOptions horizontalCentered="1"/>
  <pageMargins left="0.8267716535433072" right="0" top="0.3937007874015748" bottom="0.7086614173228347" header="0.3937007874015748" footer="0.5118110236220472"/>
  <pageSetup firstPageNumber="58" useFirstPageNumber="1" fitToHeight="4" fitToWidth="1" horizontalDpi="300" verticalDpi="300" orientation="portrait" paperSize="9" scale="43" r:id="rId1"/>
  <headerFooter alignWithMargins="0">
    <oddFooter>&amp;CStrona &amp;P</oddFooter>
  </headerFooter>
  <rowBreaks count="3" manualBreakCount="3">
    <brk id="44" max="25" man="1"/>
    <brk id="106" max="25" man="1"/>
    <brk id="1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Bialobrzegi</dc:creator>
  <cp:keywords/>
  <dc:description/>
  <cp:lastModifiedBy>Urząd Miasta i Gminy</cp:lastModifiedBy>
  <cp:lastPrinted>2009-03-17T11:44:18Z</cp:lastPrinted>
  <dcterms:created xsi:type="dcterms:W3CDTF">2008-02-26T08:48:20Z</dcterms:created>
  <dcterms:modified xsi:type="dcterms:W3CDTF">2009-04-30T05:50:29Z</dcterms:modified>
  <cp:category/>
  <cp:version/>
  <cp:contentType/>
  <cp:contentStatus/>
</cp:coreProperties>
</file>