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firstSheet="4" activeTab="4"/>
  </bookViews>
  <sheets>
    <sheet name="dochody razem" sheetId="1" r:id="rId1"/>
    <sheet name="wydatki-irena" sheetId="2" r:id="rId2"/>
    <sheet name="wydatki porozumienia" sheetId="3" r:id="rId3"/>
    <sheet name="przych rozcho" sheetId="4" r:id="rId4"/>
    <sheet name="Zakłady budżetowe" sheetId="5" r:id="rId5"/>
  </sheets>
  <definedNames>
    <definedName name="_xlnm.Print_Area" localSheetId="0">'dochody razem'!$B$2:$U$126</definedName>
    <definedName name="_xlnm.Print_Area" localSheetId="1">'wydatki-irena'!$A$2:$N$470</definedName>
    <definedName name="_xlnm.Print_Area" localSheetId="4">'Zakłady budżetowe'!$A$1:$K$18</definedName>
    <definedName name="_xlnm.Print_Titles" localSheetId="0">'dochody razem'!$4:$5</definedName>
    <definedName name="_xlnm.Print_Titles" localSheetId="1">'wydatki-irena'!$6:$7</definedName>
  </definedNames>
  <calcPr fullCalcOnLoad="1"/>
</workbook>
</file>

<file path=xl/sharedStrings.xml><?xml version="1.0" encoding="utf-8"?>
<sst xmlns="http://schemas.openxmlformats.org/spreadsheetml/2006/main" count="779" uniqueCount="332">
  <si>
    <t>Prognoza dochodów budżetu na 2008 rok</t>
  </si>
  <si>
    <t>Załącznik nr 1</t>
  </si>
  <si>
    <t>Dział</t>
  </si>
  <si>
    <t xml:space="preserve">Rozdział </t>
  </si>
  <si>
    <t>§</t>
  </si>
  <si>
    <t>Wyszczególnienie</t>
  </si>
  <si>
    <t>Wykonanie 2006</t>
  </si>
  <si>
    <t>Plan dochodów na 2007 rok wg stanu na 30.09.2007</t>
  </si>
  <si>
    <t>Plan roczny na 30.06.2007</t>
  </si>
  <si>
    <t>Wykonanie planu na dzień 30.06.2007 r.</t>
  </si>
  <si>
    <t>Wykonanie na 30.09.2007</t>
  </si>
  <si>
    <t>Dynamika 3/2</t>
  </si>
  <si>
    <t>Wskaźnik 9/6</t>
  </si>
  <si>
    <t>Nadlplanowe wykonanie planu na 2007</t>
  </si>
  <si>
    <t>Niewykonanie planu na 2007</t>
  </si>
  <si>
    <t>Przewidywane wykonanie planu na 2007 rok</t>
  </si>
  <si>
    <t>Prognoza dochodów  na 2008 rok</t>
  </si>
  <si>
    <t xml:space="preserve">Dotacje na zadania zlecone </t>
  </si>
  <si>
    <t>Dotacje na zadania własne i pozostałe</t>
  </si>
  <si>
    <t>Dotacje na zadania realizowane na podstawie porozumień z j.s.t</t>
  </si>
  <si>
    <t>Prognoza dochodów własnych i subwencji na 2008 rok</t>
  </si>
  <si>
    <t>Dynamika 7/6</t>
  </si>
  <si>
    <t>010</t>
  </si>
  <si>
    <t>Rolnictwo i leśnictwo</t>
  </si>
  <si>
    <t>01010</t>
  </si>
  <si>
    <t>Infrastruktura wodociągowa i sanitacyjna wsi</t>
  </si>
  <si>
    <t>0690</t>
  </si>
  <si>
    <t>Wpływy z różnych opłat</t>
  </si>
  <si>
    <t>01028</t>
  </si>
  <si>
    <t>Fundusz Ochrony Gruntów Rolnych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</si>
  <si>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</si>
  <si>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</si>
  <si>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</si>
  <si>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</si>
  <si>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</si>
  <si>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0870</t>
  </si>
  <si>
    <t>Wpływy ze sprzedaży składników mjątkowych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</si>
  <si>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</si>
  <si>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</si>
  <si>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</si>
  <si>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</si>
  <si>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</si>
  <si>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</si>
  <si>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</si>
  <si>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własności.</t>
  </si>
  <si>
    <t>Wpływy ze sprzedaży składników majątkowych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</si>
  <si>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</si>
  <si>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</si>
  <si>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</si>
  <si>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</si>
  <si>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</si>
  <si>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</si>
  <si>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</si>
  <si>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</si>
  <si>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</si>
  <si>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</si>
  <si>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</si>
  <si>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</si>
  <si>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</si>
  <si>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</si>
  <si>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</si>
  <si>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</si>
  <si>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</si>
  <si>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</si>
  <si>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</si>
  <si>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</si>
  <si>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</si>
  <si>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</si>
  <si>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</si>
  <si>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</si>
  <si>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</si>
  <si>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</si>
  <si>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</si>
  <si>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</si>
  <si>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</si>
  <si>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</si>
  <si>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</si>
  <si>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</si>
  <si>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</si>
  <si>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</si>
  <si>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</si>
  <si>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</si>
  <si>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</si>
  <si>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</si>
  <si>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</si>
  <si>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</si>
  <si>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</si>
  <si>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</si>
  <si>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</si>
  <si>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</si>
  <si>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</si>
  <si>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</si>
  <si>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</si>
  <si>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</si>
  <si>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</si>
  <si>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</si>
  <si>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</si>
  <si>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</si>
  <si>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</si>
  <si>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soób prawnych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</si>
  <si>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</si>
  <si>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</si>
  <si>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</si>
  <si>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</si>
  <si>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</si>
  <si>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</si>
  <si>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</si>
  <si>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</si>
  <si>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</si>
  <si>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</si>
  <si>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</si>
  <si>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</si>
  <si>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</si>
  <si>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</si>
  <si>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</si>
  <si>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</si>
  <si>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</si>
  <si>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</si>
  <si>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</si>
  <si>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</si>
  <si>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</si>
  <si>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</si>
  <si>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Usługi opiekuńcze i specjalistyczne usługi opiekuńcze</t>
  </si>
  <si>
    <t>Usuwanie skutków klęsk żywiołowych</t>
  </si>
  <si>
    <t>Pozostałe zadania w zakresie polityki społecznej</t>
  </si>
  <si>
    <t>PFRON</t>
  </si>
  <si>
    <t>2440</t>
  </si>
  <si>
    <t>Dotacje otrzymane z funduszy celowych na realizację zadań bieżących jednostek sektora finansów publicznych</t>
  </si>
  <si>
    <t>6260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</si>
  <si>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</si>
  <si>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</si>
  <si>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</si>
  <si>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</si>
  <si>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</si>
  <si>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</si>
  <si>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</si>
  <si>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</si>
  <si>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</si>
  <si>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</si>
  <si>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</si>
  <si>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OGÓŁEM DOCHODY</t>
  </si>
  <si>
    <t>dochody</t>
  </si>
  <si>
    <t>wydatki</t>
  </si>
  <si>
    <t>deficyt</t>
  </si>
  <si>
    <t>Ogółem</t>
  </si>
  <si>
    <t>Rozdział</t>
  </si>
  <si>
    <t>w złotych</t>
  </si>
  <si>
    <t>Lp.</t>
  </si>
  <si>
    <t>1.</t>
  </si>
  <si>
    <t>Wydatki</t>
  </si>
  <si>
    <t>Zakup materiałów i wyposażenia</t>
  </si>
  <si>
    <t>Zakup usług pozostałych</t>
  </si>
  <si>
    <t>Różne opłaty i składki</t>
  </si>
  <si>
    <t>Szkolenia pracowników niebędących członkami korpusu służby cywilnej</t>
  </si>
  <si>
    <t>2.</t>
  </si>
  <si>
    <t>3.</t>
  </si>
  <si>
    <t>4.</t>
  </si>
  <si>
    <t>5.</t>
  </si>
  <si>
    <t>6.</t>
  </si>
  <si>
    <t>Plan przychodów i rozchodów budżetu w 2008 r.</t>
  </si>
  <si>
    <t>Załącznik nr 5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</si>
  <si>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</si>
  <si>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</si>
  <si>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</si>
  <si>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</si>
  <si>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</si>
  <si>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</si>
  <si>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</si>
  <si>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</si>
  <si>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</si>
  <si>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</si>
  <si>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</si>
  <si>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</si>
  <si>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</si>
  <si>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</si>
  <si>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</si>
  <si>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</si>
  <si>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</si>
  <si>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</si>
  <si>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</si>
  <si>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</si>
  <si>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</si>
  <si>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</si>
  <si>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</si>
  <si>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</si>
  <si>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</si>
  <si>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</si>
  <si>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</si>
  <si>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</si>
  <si>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</si>
  <si>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</si>
  <si>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</si>
  <si>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</si>
  <si>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</si>
  <si>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</si>
  <si>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</si>
  <si>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</si>
  <si>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</si>
  <si>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</si>
  <si>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Plan wydatków budżetu na 2008 rok</t>
  </si>
  <si>
    <t>Załącznik nr 2</t>
  </si>
  <si>
    <t>Plan wydatków na 2007 rok wg. stanu na 30.09.2007 r.</t>
  </si>
  <si>
    <t>Przewidywane wykonanie planu na  2007r.</t>
  </si>
  <si>
    <t xml:space="preserve">Plan na  2008r. </t>
  </si>
  <si>
    <t>Wydatki finansowane ze srodków własnych</t>
  </si>
  <si>
    <t>Wydatki finansowane dotacją na zadania własne</t>
  </si>
  <si>
    <t>Wydatki finansow dotacją na zadania realizowane na podstawie porozumień z j.s.t.</t>
  </si>
  <si>
    <t>Wydatki finansowane dotacją na zadania zlecone</t>
  </si>
  <si>
    <t>Wydatki finansowane z innych zródeł w tym z UE</t>
  </si>
  <si>
    <t>Wydatki inwestycyjne jednostek budżetowych</t>
  </si>
  <si>
    <t>Dotacje celowe z budżetu na finansowanie lub dofinansowanie kosztów realizacji inwestycji i zakupów inwestycyjnych zakładów budżetowych</t>
  </si>
  <si>
    <t>01030</t>
  </si>
  <si>
    <t>Izby rolnicze</t>
  </si>
  <si>
    <t>Wpłaty gmin na rzecz izb rolniczych w wysokości 2% uzyskanych wpływów z podatku rolnego</t>
  </si>
  <si>
    <t>Wytwarzanie i zaopatrywanie w energię, gaz i wodę</t>
  </si>
  <si>
    <t>Dostarczanie ciepła</t>
  </si>
  <si>
    <t>Zakup usług remontowych</t>
  </si>
  <si>
    <t>Dostarczanie wody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</si>
  <si>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</si>
  <si>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</si>
  <si>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</si>
  <si>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</si>
  <si>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</si>
  <si>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</si>
  <si>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</si>
  <si>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</si>
  <si>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</si>
  <si>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</si>
  <si>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</si>
  <si>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</si>
  <si>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leków, wyrobów medycznych i produktów biobójczych</t>
  </si>
  <si>
    <t>Zakup energii</t>
  </si>
  <si>
    <t>Zakłady gospodarki mieszkaniowej</t>
  </si>
  <si>
    <t>Zakup usług obejmujących wykonanie ekspertyz i analiz</t>
  </si>
  <si>
    <t>Wydatki na zakupy inwestycyjne jednostek budżetowych</t>
  </si>
  <si>
    <t>Działalność usługowa</t>
  </si>
  <si>
    <t>Plany zagospodarowania przestrzennego</t>
  </si>
  <si>
    <t>Cmentarze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</si>
  <si>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</si>
  <si>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</si>
  <si>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</si>
  <si>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</si>
  <si>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</si>
  <si>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</si>
  <si>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</si>
  <si>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</si>
  <si>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</si>
  <si>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</si>
  <si>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</si>
  <si>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</si>
  <si>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</si>
  <si>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</si>
  <si>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</si>
  <si>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</si>
  <si>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Koszty postępowania sądowego i prokuratorskiego</t>
  </si>
  <si>
    <t>Promocja jednostek samorządu terytorialnego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</si>
  <si>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</si>
  <si>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</si>
  <si>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Ochotnicze straże pożarne</t>
  </si>
  <si>
    <t>Opłaty na rzecz budżetów jednostek samorządu terytorialnego</t>
  </si>
  <si>
    <t>Dochody od osób prawnych, od osób fizycznych i od innych jednostek nieposiadajaących osobowości prawnej oraz wydatki z ich poborem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</si>
  <si>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</si>
  <si>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</si>
  <si>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</si>
  <si>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</si>
  <si>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</si>
  <si>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</si>
  <si>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Rezerwy ogólne  i celowe</t>
  </si>
  <si>
    <t>Rezerwy</t>
  </si>
  <si>
    <t>Zakup pomocy naukowych, dydaktycznych i książek</t>
  </si>
  <si>
    <t>Zakup usług dostepu do sieci internet</t>
  </si>
  <si>
    <t>Zakup usług obejmujących wykonanie ekspertyz, analiz i opinii.</t>
  </si>
  <si>
    <t>Oddziały przedszkolne w szkołach podstawowych</t>
  </si>
  <si>
    <t>Szkolenia pracowników nibędących członkami korpusu służby cywilnej</t>
  </si>
  <si>
    <t>Gimnazja</t>
  </si>
  <si>
    <t>Wpłaty na PEFRON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</si>
  <si>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</si>
  <si>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</si>
  <si>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</si>
  <si>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</si>
  <si>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</si>
  <si>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</si>
  <si>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</si>
  <si>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</si>
  <si>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</si>
  <si>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</si>
  <si>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</si>
  <si>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</si>
  <si>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</si>
  <si>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</si>
  <si>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</si>
  <si>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</si>
  <si>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</si>
  <si>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</si>
  <si>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</si>
  <si>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Dodatki mieszkaniowe</t>
  </si>
  <si>
    <t>Świetlice szkolne</t>
  </si>
  <si>
    <t>Odpisy na ZFŚŚ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</si>
  <si>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</si>
  <si>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</si>
  <si>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</si>
  <si>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</si>
  <si>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</si>
  <si>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</si>
  <si>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Zakłady gospodarki komunalnej</t>
  </si>
  <si>
    <t>Wydatki na zakup akcji i objęcie akcji, wniesienie wkładów do spółek prawa handlowego oraz na uzupełnienie funduszy statutowych banków państwowoych i innych instytucji finansowych</t>
  </si>
  <si>
    <t>Domy i ośrodki kultury, świetlice i kluby</t>
  </si>
  <si>
    <t>Dotacja podmiotowa z budżetu dla samorządowej instytucji kultury</t>
  </si>
  <si>
    <t>Dotacja celowa z budżetu na finansowanie lub dofinansowanie zadań zleconych do realizacji fundacjom</t>
  </si>
  <si>
    <t>Zadania w zakresie kultury fizycznej i sportu</t>
  </si>
  <si>
    <t>Dotacja celowa z budżetu na finansowanie lub dofinansowanie zadań zleconych do realizacji stowarzyszeniom</t>
  </si>
  <si>
    <t>OGÓŁEM WYDATKI</t>
  </si>
  <si>
    <t>Plan wydatków zadań realizowanych na podstawie porozumień z jst</t>
  </si>
  <si>
    <t>Załącznik nr 4</t>
  </si>
  <si>
    <t xml:space="preserve">rozdział </t>
  </si>
  <si>
    <t>Plan wydatków na 2008</t>
  </si>
  <si>
    <t>Dotacja podmiotowa dla samorządowej instytucji kultury</t>
  </si>
  <si>
    <t>Dz.</t>
  </si>
  <si>
    <t xml:space="preserve">Zakład Wodociągów i Kanalizacji w Białobrzegach  </t>
  </si>
  <si>
    <t>Dynamika  2/1</t>
  </si>
  <si>
    <t>Dynamika  5/4</t>
  </si>
  <si>
    <t>Dynamika  8/7</t>
  </si>
  <si>
    <t>Podatek dochodowy</t>
  </si>
  <si>
    <t xml:space="preserve">Plan </t>
  </si>
  <si>
    <t xml:space="preserve">Wykonanie </t>
  </si>
  <si>
    <t>Administracja Budynków Komunalnych w Białobrzegach Zakład Budżetowy</t>
  </si>
  <si>
    <t>Załącznik nr 16</t>
  </si>
  <si>
    <t xml:space="preserve">Przychody i wydatki zakładów budżetowych  w 2008 roku </t>
  </si>
  <si>
    <t>Stan środków obrotowych na 01.01.2008 rok</t>
  </si>
  <si>
    <t xml:space="preserve">Ogółem przychody w 2008 roku </t>
  </si>
  <si>
    <t>Ogółem wydatki w 2008 roku</t>
  </si>
  <si>
    <t>Stan środków obrotowych na 31.12.2008 rok.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</si>
</sst>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0"/>
      <color indexed="10"/>
      <name val="Arial CE"/>
      <family val="2"/>
    </font>
    <font>
      <i/>
      <sz val="12"/>
      <color indexed="10"/>
      <name val="Arial CE"/>
      <family val="2"/>
    </font>
    <font>
      <sz val="18"/>
      <color indexed="10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10" fontId="25" fillId="0" borderId="19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wrapText="1"/>
    </xf>
    <xf numFmtId="3" fontId="27" fillId="0" borderId="27" xfId="0" applyNumberFormat="1" applyFont="1" applyFill="1" applyBorder="1" applyAlignment="1">
      <alignment/>
    </xf>
    <xf numFmtId="10" fontId="27" fillId="0" borderId="27" xfId="0" applyNumberFormat="1" applyFont="1" applyFill="1" applyBorder="1" applyAlignment="1">
      <alignment/>
    </xf>
    <xf numFmtId="10" fontId="23" fillId="0" borderId="28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10" fontId="23" fillId="0" borderId="27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10" fontId="23" fillId="0" borderId="3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0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31" fillId="0" borderId="23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27" fillId="0" borderId="21" xfId="0" applyNumberFormat="1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right"/>
    </xf>
    <xf numFmtId="0" fontId="27" fillId="0" borderId="21" xfId="0" applyFont="1" applyFill="1" applyBorder="1" applyAlignment="1">
      <alignment wrapText="1"/>
    </xf>
    <xf numFmtId="3" fontId="27" fillId="0" borderId="3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10" fontId="23" fillId="0" borderId="19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3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4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3" fontId="40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27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40" fillId="0" borderId="21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3" fontId="40" fillId="0" borderId="12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10" fontId="2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2" fillId="0" borderId="2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1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3" fillId="0" borderId="23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21" xfId="0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2" fillId="0" borderId="3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wrapText="1"/>
    </xf>
    <xf numFmtId="0" fontId="53" fillId="0" borderId="1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3" fontId="53" fillId="0" borderId="41" xfId="0" applyNumberFormat="1" applyFont="1" applyBorder="1" applyAlignment="1">
      <alignment/>
    </xf>
    <xf numFmtId="3" fontId="53" fillId="0" borderId="35" xfId="0" applyNumberFormat="1" applyFont="1" applyBorder="1" applyAlignment="1">
      <alignment/>
    </xf>
    <xf numFmtId="3" fontId="53" fillId="0" borderId="42" xfId="0" applyNumberFormat="1" applyFont="1" applyBorder="1" applyAlignment="1">
      <alignment/>
    </xf>
    <xf numFmtId="10" fontId="53" fillId="0" borderId="41" xfId="0" applyNumberFormat="1" applyFont="1" applyBorder="1" applyAlignment="1">
      <alignment/>
    </xf>
    <xf numFmtId="10" fontId="53" fillId="0" borderId="43" xfId="0" applyNumberFormat="1" applyFont="1" applyBorder="1" applyAlignment="1">
      <alignment/>
    </xf>
    <xf numFmtId="10" fontId="53" fillId="0" borderId="44" xfId="0" applyNumberFormat="1" applyFont="1" applyBorder="1" applyAlignment="1">
      <alignment/>
    </xf>
    <xf numFmtId="3" fontId="53" fillId="0" borderId="43" xfId="0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3" fontId="53" fillId="0" borderId="45" xfId="0" applyNumberFormat="1" applyFont="1" applyBorder="1" applyAlignment="1">
      <alignment/>
    </xf>
    <xf numFmtId="3" fontId="53" fillId="0" borderId="24" xfId="0" applyNumberFormat="1" applyFont="1" applyBorder="1" applyAlignment="1">
      <alignment/>
    </xf>
    <xf numFmtId="3" fontId="53" fillId="0" borderId="46" xfId="0" applyNumberFormat="1" applyFont="1" applyBorder="1" applyAlignment="1">
      <alignment/>
    </xf>
    <xf numFmtId="10" fontId="53" fillId="0" borderId="45" xfId="0" applyNumberFormat="1" applyFont="1" applyBorder="1" applyAlignment="1">
      <alignment/>
    </xf>
    <xf numFmtId="10" fontId="53" fillId="0" borderId="32" xfId="0" applyNumberFormat="1" applyFont="1" applyBorder="1" applyAlignment="1">
      <alignment/>
    </xf>
    <xf numFmtId="10" fontId="53" fillId="0" borderId="47" xfId="0" applyNumberFormat="1" applyFont="1" applyBorder="1" applyAlignment="1">
      <alignment/>
    </xf>
    <xf numFmtId="3" fontId="53" fillId="0" borderId="32" xfId="0" applyNumberFormat="1" applyFont="1" applyBorder="1" applyAlignment="1">
      <alignment/>
    </xf>
    <xf numFmtId="3" fontId="53" fillId="0" borderId="47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3" fontId="52" fillId="0" borderId="38" xfId="0" applyNumberFormat="1" applyFont="1" applyBorder="1" applyAlignment="1">
      <alignment horizontal="center"/>
    </xf>
    <xf numFmtId="3" fontId="52" fillId="0" borderId="48" xfId="0" applyNumberFormat="1" applyFont="1" applyBorder="1" applyAlignment="1">
      <alignment horizontal="center"/>
    </xf>
    <xf numFmtId="3" fontId="52" fillId="0" borderId="49" xfId="0" applyNumberFormat="1" applyFont="1" applyBorder="1" applyAlignment="1">
      <alignment horizontal="center"/>
    </xf>
    <xf numFmtId="1" fontId="52" fillId="0" borderId="38" xfId="0" applyNumberFormat="1" applyFont="1" applyBorder="1" applyAlignment="1">
      <alignment horizontal="center"/>
    </xf>
    <xf numFmtId="1" fontId="52" fillId="0" borderId="48" xfId="0" applyNumberFormat="1" applyFont="1" applyBorder="1" applyAlignment="1">
      <alignment horizontal="center"/>
    </xf>
    <xf numFmtId="1" fontId="52" fillId="0" borderId="49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3" fontId="52" fillId="0" borderId="51" xfId="0" applyNumberFormat="1" applyFont="1" applyBorder="1" applyAlignment="1">
      <alignment horizontal="center" vertical="center" wrapText="1"/>
    </xf>
    <xf numFmtId="3" fontId="52" fillId="0" borderId="53" xfId="0" applyNumberFormat="1" applyFont="1" applyBorder="1" applyAlignment="1">
      <alignment horizontal="center" vertical="center" wrapText="1"/>
    </xf>
    <xf numFmtId="3" fontId="52" fillId="0" borderId="5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9"/>
  <sheetViews>
    <sheetView zoomScale="55" zoomScaleNormal="55" zoomScaleSheetLayoutView="55" zoomScalePageLayoutView="0" workbookViewId="0" topLeftCell="A1">
      <selection activeCell="G124" sqref="G124"/>
    </sheetView>
  </sheetViews>
  <sheetFormatPr defaultColWidth="9.00390625" defaultRowHeight="12.75"/>
  <cols>
    <col min="1" max="1" width="3.375" style="1" customWidth="1"/>
    <col min="2" max="2" width="7.875" style="2" customWidth="1"/>
    <col min="3" max="3" width="12.00390625" style="2" customWidth="1"/>
    <col min="4" max="4" width="7.75390625" style="5" customWidth="1"/>
    <col min="5" max="5" width="46.75390625" style="1" customWidth="1"/>
    <col min="6" max="6" width="0.2421875" style="3" customWidth="1"/>
    <col min="7" max="7" width="17.875" style="3" customWidth="1"/>
    <col min="8" max="8" width="17.375" style="3" hidden="1" customWidth="1"/>
    <col min="9" max="9" width="18.625" style="3" hidden="1" customWidth="1"/>
    <col min="10" max="10" width="22.125" style="3" hidden="1" customWidth="1"/>
    <col min="11" max="12" width="15.375" style="3" hidden="1" customWidth="1"/>
    <col min="13" max="13" width="18.875" style="3" hidden="1" customWidth="1"/>
    <col min="14" max="14" width="20.25390625" style="3" hidden="1" customWidth="1"/>
    <col min="15" max="15" width="19.25390625" style="3" customWidth="1"/>
    <col min="16" max="16" width="17.00390625" style="3" customWidth="1"/>
    <col min="17" max="17" width="16.875" style="1" customWidth="1"/>
    <col min="18" max="19" width="15.25390625" style="1" customWidth="1"/>
    <col min="20" max="20" width="17.25390625" style="4" customWidth="1"/>
    <col min="21" max="21" width="15.25390625" style="1" customWidth="1"/>
    <col min="22" max="16384" width="9.125" style="1" customWidth="1"/>
  </cols>
  <sheetData>
    <row r="2" spans="3:19" ht="30.75">
      <c r="C2" s="279" t="s">
        <v>0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S2" s="1" t="s">
        <v>1</v>
      </c>
    </row>
    <row r="3" spans="7:10" ht="18.75">
      <c r="G3" s="6"/>
      <c r="I3" s="6"/>
      <c r="J3" s="6"/>
    </row>
    <row r="4" spans="2:21" ht="105.75" customHeight="1">
      <c r="B4" s="7" t="s">
        <v>2</v>
      </c>
      <c r="C4" s="8" t="s">
        <v>3</v>
      </c>
      <c r="D4" s="9" t="s">
        <v>4</v>
      </c>
      <c r="E4" s="7" t="s">
        <v>5</v>
      </c>
      <c r="F4" s="10" t="s">
        <v>6</v>
      </c>
      <c r="G4" s="8" t="s">
        <v>7</v>
      </c>
      <c r="H4" s="10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11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</row>
    <row r="5" spans="2:21" s="12" customFormat="1" ht="13.5" thickBot="1">
      <c r="B5" s="13">
        <v>1</v>
      </c>
      <c r="C5" s="14">
        <v>2</v>
      </c>
      <c r="D5" s="15">
        <v>3</v>
      </c>
      <c r="E5" s="14">
        <v>4</v>
      </c>
      <c r="F5" s="14">
        <v>5</v>
      </c>
      <c r="G5" s="14">
        <v>5</v>
      </c>
      <c r="H5" s="14">
        <v>7</v>
      </c>
      <c r="I5" s="14">
        <v>8</v>
      </c>
      <c r="J5" s="14">
        <v>6</v>
      </c>
      <c r="K5" s="14">
        <v>10</v>
      </c>
      <c r="L5" s="16">
        <v>10</v>
      </c>
      <c r="M5" s="17">
        <v>11</v>
      </c>
      <c r="N5" s="18">
        <v>12</v>
      </c>
      <c r="O5" s="19">
        <v>6</v>
      </c>
      <c r="P5" s="20">
        <v>7</v>
      </c>
      <c r="Q5" s="14">
        <v>8</v>
      </c>
      <c r="R5" s="16">
        <v>9</v>
      </c>
      <c r="S5" s="16">
        <v>10</v>
      </c>
      <c r="T5" s="16">
        <v>11</v>
      </c>
      <c r="U5" s="14">
        <v>12</v>
      </c>
    </row>
    <row r="6" spans="2:21" s="21" customFormat="1" ht="24" thickBot="1">
      <c r="B6" s="22" t="s">
        <v>22</v>
      </c>
      <c r="C6" s="23"/>
      <c r="D6" s="24"/>
      <c r="E6" s="25" t="s">
        <v>23</v>
      </c>
      <c r="F6" s="26">
        <f aca="true" t="shared" si="0" ref="F6:T6">SUM(F7,F9,F11)</f>
        <v>31284</v>
      </c>
      <c r="G6" s="26">
        <f t="shared" si="0"/>
        <v>417737</v>
      </c>
      <c r="H6" s="26">
        <f t="shared" si="0"/>
        <v>362167</v>
      </c>
      <c r="I6" s="26">
        <f t="shared" si="0"/>
        <v>233234</v>
      </c>
      <c r="J6" s="26">
        <f t="shared" si="0"/>
        <v>311970</v>
      </c>
      <c r="K6" s="26">
        <f t="shared" si="0"/>
        <v>2.7659277777777778</v>
      </c>
      <c r="L6" s="26">
        <f t="shared" si="0"/>
        <v>4.521479581933558</v>
      </c>
      <c r="M6" s="26">
        <f t="shared" si="0"/>
        <v>21316</v>
      </c>
      <c r="N6" s="26">
        <f t="shared" si="0"/>
        <v>-127083</v>
      </c>
      <c r="O6" s="27">
        <f t="shared" si="0"/>
        <v>382234</v>
      </c>
      <c r="P6" s="26">
        <f t="shared" si="0"/>
        <v>206200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8">
        <f t="shared" si="0"/>
        <v>206200</v>
      </c>
      <c r="U6" s="29">
        <f aca="true" t="shared" si="1" ref="U6:U37">P6/O6</f>
        <v>0.5394601212869603</v>
      </c>
    </row>
    <row r="7" spans="2:21" ht="36" customHeight="1">
      <c r="B7" s="30"/>
      <c r="C7" s="31" t="s">
        <v>24</v>
      </c>
      <c r="D7" s="32"/>
      <c r="E7" s="33" t="s">
        <v>25</v>
      </c>
      <c r="F7" s="34">
        <f>SUM(F8:F8)</f>
        <v>21032</v>
      </c>
      <c r="G7" s="34">
        <f aca="true" t="shared" si="2" ref="G7:T7">SUM(G8)</f>
        <v>235000</v>
      </c>
      <c r="H7" s="34">
        <f t="shared" si="2"/>
        <v>180000</v>
      </c>
      <c r="I7" s="34">
        <f t="shared" si="2"/>
        <v>100067</v>
      </c>
      <c r="J7" s="34">
        <f t="shared" si="2"/>
        <v>177917</v>
      </c>
      <c r="K7" s="34">
        <f t="shared" si="2"/>
        <v>0.5559277777777778</v>
      </c>
      <c r="L7" s="34">
        <f t="shared" si="2"/>
        <v>0.7570936170212766</v>
      </c>
      <c r="M7" s="34">
        <f t="shared" si="2"/>
        <v>0</v>
      </c>
      <c r="N7" s="34">
        <f t="shared" si="2"/>
        <v>-57083</v>
      </c>
      <c r="O7" s="34">
        <f t="shared" si="2"/>
        <v>177917</v>
      </c>
      <c r="P7" s="34">
        <f t="shared" si="2"/>
        <v>105000</v>
      </c>
      <c r="Q7" s="34">
        <f t="shared" si="2"/>
        <v>0</v>
      </c>
      <c r="R7" s="34">
        <f t="shared" si="2"/>
        <v>0</v>
      </c>
      <c r="S7" s="34">
        <f t="shared" si="2"/>
        <v>0</v>
      </c>
      <c r="T7" s="34">
        <f t="shared" si="2"/>
        <v>105000</v>
      </c>
      <c r="U7" s="35">
        <f t="shared" si="1"/>
        <v>0.5901628287347471</v>
      </c>
    </row>
    <row r="8" spans="2:21" ht="18.75" customHeight="1">
      <c r="B8" s="36"/>
      <c r="C8" s="37"/>
      <c r="D8" s="38" t="s">
        <v>26</v>
      </c>
      <c r="E8" s="39" t="s">
        <v>27</v>
      </c>
      <c r="F8" s="40">
        <v>21032</v>
      </c>
      <c r="G8" s="40">
        <v>235000</v>
      </c>
      <c r="H8" s="40">
        <v>180000</v>
      </c>
      <c r="I8" s="40">
        <v>100067</v>
      </c>
      <c r="J8" s="40">
        <v>177917</v>
      </c>
      <c r="K8" s="41">
        <f>I8/H8</f>
        <v>0.5559277777777778</v>
      </c>
      <c r="L8" s="42">
        <f>J8/G8</f>
        <v>0.7570936170212766</v>
      </c>
      <c r="M8" s="43">
        <f>IF((J8-G8)&gt;0,J8-G8,0)</f>
        <v>0</v>
      </c>
      <c r="N8" s="44">
        <f>IF((J8-G8)&lt;0,J8-G8,0)</f>
        <v>-57083</v>
      </c>
      <c r="O8" s="40">
        <v>177917</v>
      </c>
      <c r="P8" s="45">
        <v>105000</v>
      </c>
      <c r="Q8" s="40"/>
      <c r="R8" s="45"/>
      <c r="S8" s="45"/>
      <c r="T8" s="45">
        <v>105000</v>
      </c>
      <c r="U8" s="46">
        <f t="shared" si="1"/>
        <v>0.5901628287347471</v>
      </c>
    </row>
    <row r="9" spans="2:21" ht="28.5" customHeight="1">
      <c r="B9" s="36"/>
      <c r="C9" s="47" t="s">
        <v>28</v>
      </c>
      <c r="D9" s="48"/>
      <c r="E9" s="49" t="s">
        <v>29</v>
      </c>
      <c r="F9" s="50">
        <f aca="true" t="shared" si="3" ref="F9:T9">SUM(F10)</f>
        <v>0</v>
      </c>
      <c r="G9" s="50">
        <f t="shared" si="3"/>
        <v>70000</v>
      </c>
      <c r="H9" s="50">
        <f t="shared" si="3"/>
        <v>70000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 t="shared" si="3"/>
        <v>0</v>
      </c>
      <c r="M9" s="50">
        <f t="shared" si="3"/>
        <v>0</v>
      </c>
      <c r="N9" s="50">
        <f t="shared" si="3"/>
        <v>-70000</v>
      </c>
      <c r="O9" s="50">
        <f t="shared" si="3"/>
        <v>70000</v>
      </c>
      <c r="P9" s="50">
        <f t="shared" si="3"/>
        <v>0</v>
      </c>
      <c r="Q9" s="50">
        <f t="shared" si="3"/>
        <v>0</v>
      </c>
      <c r="R9" s="50">
        <f t="shared" si="3"/>
        <v>0</v>
      </c>
      <c r="S9" s="50">
        <f t="shared" si="3"/>
        <v>0</v>
      </c>
      <c r="T9" s="50">
        <f t="shared" si="3"/>
        <v>0</v>
      </c>
      <c r="U9" s="46">
        <f t="shared" si="1"/>
        <v>0</v>
      </c>
    </row>
    <row r="10" spans="2:21" ht="90" customHeight="1">
      <c r="B10" s="36"/>
      <c r="C10" s="37"/>
      <c r="D10" s="38">
        <v>6260</v>
      </c>
      <c r="E10" s="39" t="s">
        <v>30</v>
      </c>
      <c r="F10" s="40"/>
      <c r="G10" s="40">
        <v>70000</v>
      </c>
      <c r="H10" s="40">
        <v>70000</v>
      </c>
      <c r="I10" s="40">
        <v>0</v>
      </c>
      <c r="J10" s="40">
        <v>0</v>
      </c>
      <c r="K10" s="41">
        <f>I10/H10</f>
        <v>0</v>
      </c>
      <c r="L10" s="42">
        <f>J10/G10</f>
        <v>0</v>
      </c>
      <c r="M10" s="43">
        <f>IF((J10-G10)&gt;0,J10-G10,0)</f>
        <v>0</v>
      </c>
      <c r="N10" s="44">
        <f>IF((J10-G10)&lt;0,J10-G10,0)</f>
        <v>-70000</v>
      </c>
      <c r="O10" s="40">
        <v>70000</v>
      </c>
      <c r="P10" s="45"/>
      <c r="Q10" s="40"/>
      <c r="R10" s="45"/>
      <c r="S10" s="45"/>
      <c r="T10" s="45"/>
      <c r="U10" s="46">
        <f t="shared" si="1"/>
        <v>0</v>
      </c>
    </row>
    <row r="11" spans="2:21" ht="16.5" customHeight="1">
      <c r="B11" s="36"/>
      <c r="C11" s="47" t="s">
        <v>31</v>
      </c>
      <c r="D11" s="48"/>
      <c r="E11" s="51" t="s">
        <v>32</v>
      </c>
      <c r="F11" s="50">
        <f>SUM(F13:F14)</f>
        <v>10252</v>
      </c>
      <c r="G11" s="50">
        <f aca="true" t="shared" si="4" ref="G11:T11">SUM(G12:G14)</f>
        <v>112737</v>
      </c>
      <c r="H11" s="50">
        <f t="shared" si="4"/>
        <v>112167</v>
      </c>
      <c r="I11" s="50">
        <f t="shared" si="4"/>
        <v>133167</v>
      </c>
      <c r="J11" s="50">
        <f t="shared" si="4"/>
        <v>134053</v>
      </c>
      <c r="K11" s="50">
        <f t="shared" si="4"/>
        <v>2.21</v>
      </c>
      <c r="L11" s="50">
        <f t="shared" si="4"/>
        <v>3.7643859649122806</v>
      </c>
      <c r="M11" s="50">
        <f t="shared" si="4"/>
        <v>21316</v>
      </c>
      <c r="N11" s="50">
        <f t="shared" si="4"/>
        <v>0</v>
      </c>
      <c r="O11" s="50">
        <f t="shared" si="4"/>
        <v>134317</v>
      </c>
      <c r="P11" s="50">
        <f t="shared" si="4"/>
        <v>101200</v>
      </c>
      <c r="Q11" s="50">
        <f t="shared" si="4"/>
        <v>0</v>
      </c>
      <c r="R11" s="50">
        <f t="shared" si="4"/>
        <v>0</v>
      </c>
      <c r="S11" s="50">
        <f t="shared" si="4"/>
        <v>0</v>
      </c>
      <c r="T11" s="50">
        <f t="shared" si="4"/>
        <v>101200</v>
      </c>
      <c r="U11" s="46">
        <f t="shared" si="1"/>
        <v>0.7534414854411579</v>
      </c>
    </row>
    <row r="12" spans="2:21" ht="104.25" customHeight="1">
      <c r="B12" s="36"/>
      <c r="C12" s="47"/>
      <c r="D12" s="38" t="s">
        <v>33</v>
      </c>
      <c r="E12" s="39" t="s">
        <v>34</v>
      </c>
      <c r="F12" s="50"/>
      <c r="G12" s="40">
        <v>570</v>
      </c>
      <c r="H12" s="40"/>
      <c r="I12" s="40"/>
      <c r="J12" s="40">
        <v>886</v>
      </c>
      <c r="K12" s="46"/>
      <c r="L12" s="42">
        <f>J12/G12</f>
        <v>1.5543859649122806</v>
      </c>
      <c r="M12" s="43">
        <f>IF((J12-G12)&gt;0,J12-G12,0)</f>
        <v>316</v>
      </c>
      <c r="N12" s="44">
        <f>IF((J12-G12)&lt;0,J12-G12,0)</f>
        <v>0</v>
      </c>
      <c r="O12" s="40">
        <v>1150</v>
      </c>
      <c r="P12" s="45">
        <v>1200</v>
      </c>
      <c r="Q12" s="40"/>
      <c r="R12" s="45"/>
      <c r="S12" s="45"/>
      <c r="T12" s="45">
        <v>1200</v>
      </c>
      <c r="U12" s="46">
        <f t="shared" si="1"/>
        <v>1.0434782608695652</v>
      </c>
    </row>
    <row r="13" spans="2:21" ht="30.75" customHeight="1">
      <c r="B13" s="36"/>
      <c r="C13" s="37"/>
      <c r="D13" s="38" t="s">
        <v>35</v>
      </c>
      <c r="E13" s="39" t="s">
        <v>36</v>
      </c>
      <c r="F13" s="40"/>
      <c r="G13" s="40">
        <v>100000</v>
      </c>
      <c r="H13" s="40">
        <v>100000</v>
      </c>
      <c r="I13" s="40">
        <v>121000</v>
      </c>
      <c r="J13" s="40">
        <v>121000</v>
      </c>
      <c r="K13" s="41">
        <f>I13/H13</f>
        <v>1.21</v>
      </c>
      <c r="L13" s="42">
        <f>J13/G13</f>
        <v>1.21</v>
      </c>
      <c r="M13" s="43">
        <f>IF((J13-G13)&gt;0,J13-G13,0)</f>
        <v>21000</v>
      </c>
      <c r="N13" s="44">
        <f>IF((J13-G13)&lt;0,J13-G13,0)</f>
        <v>0</v>
      </c>
      <c r="O13" s="40">
        <v>121000</v>
      </c>
      <c r="P13" s="45">
        <v>100000</v>
      </c>
      <c r="Q13" s="40"/>
      <c r="R13" s="45"/>
      <c r="S13" s="45"/>
      <c r="T13" s="45">
        <v>100000</v>
      </c>
      <c r="U13" s="46">
        <f t="shared" si="1"/>
        <v>0.8264462809917356</v>
      </c>
    </row>
    <row r="14" spans="2:21" ht="76.5" customHeight="1" thickBot="1">
      <c r="B14" s="52"/>
      <c r="C14" s="53"/>
      <c r="D14" s="54" t="s">
        <v>37</v>
      </c>
      <c r="E14" s="55" t="s">
        <v>38</v>
      </c>
      <c r="F14" s="56">
        <v>10252</v>
      </c>
      <c r="G14" s="56">
        <v>12167</v>
      </c>
      <c r="H14" s="56">
        <v>12167</v>
      </c>
      <c r="I14" s="56">
        <v>12167</v>
      </c>
      <c r="J14" s="56">
        <v>12167</v>
      </c>
      <c r="K14" s="57">
        <f>I14/H14</f>
        <v>1</v>
      </c>
      <c r="L14" s="58">
        <f>J14/G14</f>
        <v>1</v>
      </c>
      <c r="M14" s="59">
        <f>IF((J14-G14)&gt;0,J14-G14,0)</f>
        <v>0</v>
      </c>
      <c r="N14" s="60">
        <f>IF((J14-G14)&lt;0,J14-G14,0)</f>
        <v>0</v>
      </c>
      <c r="O14" s="56">
        <v>12167</v>
      </c>
      <c r="P14" s="45"/>
      <c r="Q14" s="56"/>
      <c r="R14" s="61"/>
      <c r="S14" s="61"/>
      <c r="T14" s="61"/>
      <c r="U14" s="62">
        <f t="shared" si="1"/>
        <v>0</v>
      </c>
    </row>
    <row r="15" spans="2:21" s="21" customFormat="1" ht="45.75" customHeight="1" thickBot="1">
      <c r="B15" s="63">
        <v>700</v>
      </c>
      <c r="C15" s="64"/>
      <c r="D15" s="24"/>
      <c r="E15" s="65" t="s">
        <v>39</v>
      </c>
      <c r="F15" s="26">
        <f aca="true" t="shared" si="5" ref="F15:T15">SUM(F16)</f>
        <v>500442</v>
      </c>
      <c r="G15" s="26">
        <f t="shared" si="5"/>
        <v>1242300</v>
      </c>
      <c r="H15" s="26">
        <f t="shared" si="5"/>
        <v>1242300</v>
      </c>
      <c r="I15" s="26">
        <f t="shared" si="5"/>
        <v>499769</v>
      </c>
      <c r="J15" s="26">
        <f t="shared" si="5"/>
        <v>612381</v>
      </c>
      <c r="K15" s="26">
        <f t="shared" si="5"/>
        <v>3.9716274459268237</v>
      </c>
      <c r="L15" s="26">
        <f t="shared" si="5"/>
        <v>4.400570457925438</v>
      </c>
      <c r="M15" s="26">
        <f t="shared" si="5"/>
        <v>8130</v>
      </c>
      <c r="N15" s="26">
        <f t="shared" si="5"/>
        <v>-638049</v>
      </c>
      <c r="O15" s="26">
        <f t="shared" si="5"/>
        <v>914400</v>
      </c>
      <c r="P15" s="26">
        <f t="shared" si="5"/>
        <v>901900</v>
      </c>
      <c r="Q15" s="26">
        <f t="shared" si="5"/>
        <v>0</v>
      </c>
      <c r="R15" s="26">
        <f t="shared" si="5"/>
        <v>0</v>
      </c>
      <c r="S15" s="26">
        <f t="shared" si="5"/>
        <v>0</v>
      </c>
      <c r="T15" s="28">
        <f t="shared" si="5"/>
        <v>901900</v>
      </c>
      <c r="U15" s="29">
        <f t="shared" si="1"/>
        <v>0.9863298337707787</v>
      </c>
    </row>
    <row r="16" spans="2:21" s="66" customFormat="1" ht="30" customHeight="1">
      <c r="B16" s="67"/>
      <c r="C16" s="68">
        <v>70005</v>
      </c>
      <c r="D16" s="32"/>
      <c r="E16" s="33" t="s">
        <v>40</v>
      </c>
      <c r="F16" s="34">
        <f aca="true" t="shared" si="6" ref="F16:T16">SUM(F17:F21)</f>
        <v>500442</v>
      </c>
      <c r="G16" s="34">
        <f t="shared" si="6"/>
        <v>1242300</v>
      </c>
      <c r="H16" s="34">
        <f t="shared" si="6"/>
        <v>1242300</v>
      </c>
      <c r="I16" s="34">
        <f t="shared" si="6"/>
        <v>499769</v>
      </c>
      <c r="J16" s="34">
        <f t="shared" si="6"/>
        <v>612381</v>
      </c>
      <c r="K16" s="34">
        <f t="shared" si="6"/>
        <v>3.9716274459268237</v>
      </c>
      <c r="L16" s="34">
        <f t="shared" si="6"/>
        <v>4.400570457925438</v>
      </c>
      <c r="M16" s="34">
        <f t="shared" si="6"/>
        <v>8130</v>
      </c>
      <c r="N16" s="34">
        <f t="shared" si="6"/>
        <v>-638049</v>
      </c>
      <c r="O16" s="34">
        <f t="shared" si="6"/>
        <v>914400</v>
      </c>
      <c r="P16" s="34">
        <f t="shared" si="6"/>
        <v>901900</v>
      </c>
      <c r="Q16" s="34">
        <f t="shared" si="6"/>
        <v>0</v>
      </c>
      <c r="R16" s="34">
        <f t="shared" si="6"/>
        <v>0</v>
      </c>
      <c r="S16" s="34">
        <f t="shared" si="6"/>
        <v>0</v>
      </c>
      <c r="T16" s="34">
        <f t="shared" si="6"/>
        <v>901900</v>
      </c>
      <c r="U16" s="35">
        <f t="shared" si="1"/>
        <v>0.9863298337707787</v>
      </c>
    </row>
    <row r="17" spans="2:21" ht="32.25" customHeight="1">
      <c r="B17" s="69"/>
      <c r="C17" s="37"/>
      <c r="D17" s="38" t="s">
        <v>41</v>
      </c>
      <c r="E17" s="39" t="s">
        <v>42</v>
      </c>
      <c r="F17" s="40">
        <v>143246</v>
      </c>
      <c r="G17" s="40">
        <v>48000</v>
      </c>
      <c r="H17" s="40">
        <v>48000</v>
      </c>
      <c r="I17" s="40">
        <v>55430</v>
      </c>
      <c r="J17" s="40">
        <v>55987</v>
      </c>
      <c r="K17" s="41">
        <f>I17/H17</f>
        <v>1.1547916666666667</v>
      </c>
      <c r="L17" s="42">
        <f>J17/G17</f>
        <v>1.1663958333333333</v>
      </c>
      <c r="M17" s="43">
        <f>IF((J17-G17)&gt;0,J17-G17,0)</f>
        <v>7987</v>
      </c>
      <c r="N17" s="44">
        <f>IF((J17-G17)&lt;0,J17-G17,0)</f>
        <v>0</v>
      </c>
      <c r="O17" s="40">
        <v>60000</v>
      </c>
      <c r="P17" s="45">
        <v>60000</v>
      </c>
      <c r="Q17" s="40"/>
      <c r="R17" s="40"/>
      <c r="S17" s="45"/>
      <c r="T17" s="45">
        <v>60000</v>
      </c>
      <c r="U17" s="46">
        <f t="shared" si="1"/>
        <v>1</v>
      </c>
    </row>
    <row r="18" spans="2:21" ht="107.25" customHeight="1">
      <c r="B18" s="69"/>
      <c r="C18" s="37"/>
      <c r="D18" s="38" t="s">
        <v>33</v>
      </c>
      <c r="E18" s="39" t="s">
        <v>34</v>
      </c>
      <c r="F18" s="40">
        <v>334130</v>
      </c>
      <c r="G18" s="40">
        <v>329800</v>
      </c>
      <c r="H18" s="40">
        <v>329800</v>
      </c>
      <c r="I18" s="40">
        <v>151390</v>
      </c>
      <c r="J18" s="40">
        <v>234896</v>
      </c>
      <c r="K18" s="41">
        <f>I18/H18</f>
        <v>0.45903577926015765</v>
      </c>
      <c r="L18" s="42">
        <f>J18/G18</f>
        <v>0.7122377198302001</v>
      </c>
      <c r="M18" s="43">
        <f>IF((J18-G18)&gt;0,J18-G18,0)</f>
        <v>0</v>
      </c>
      <c r="N18" s="44">
        <f>IF((J18-G18)&lt;0,J18-G18,0)</f>
        <v>-94904</v>
      </c>
      <c r="O18" s="40">
        <v>329800</v>
      </c>
      <c r="P18" s="45">
        <v>317000</v>
      </c>
      <c r="Q18" s="40"/>
      <c r="R18" s="40"/>
      <c r="S18" s="45"/>
      <c r="T18" s="45">
        <v>317000</v>
      </c>
      <c r="U18" s="46">
        <f t="shared" si="1"/>
        <v>0.9611885991510006</v>
      </c>
    </row>
    <row r="19" spans="2:21" ht="55.5" customHeight="1">
      <c r="B19" s="69"/>
      <c r="C19" s="37"/>
      <c r="D19" s="38" t="s">
        <v>43</v>
      </c>
      <c r="E19" s="39" t="s">
        <v>44</v>
      </c>
      <c r="F19" s="40">
        <v>21900</v>
      </c>
      <c r="G19" s="40">
        <v>24000</v>
      </c>
      <c r="H19" s="40">
        <v>24000</v>
      </c>
      <c r="I19" s="40">
        <v>21043</v>
      </c>
      <c r="J19" s="40">
        <v>21098</v>
      </c>
      <c r="K19" s="41">
        <f>I19/H19</f>
        <v>0.8767916666666666</v>
      </c>
      <c r="L19" s="42">
        <f>J19/G19</f>
        <v>0.8790833333333333</v>
      </c>
      <c r="M19" s="43">
        <f>IF((J19-G19)&gt;0,J19-G19,0)</f>
        <v>0</v>
      </c>
      <c r="N19" s="44">
        <f>IF((J19-G19)&lt;0,J19-G19,0)</f>
        <v>-2902</v>
      </c>
      <c r="O19" s="40">
        <v>24000</v>
      </c>
      <c r="P19" s="45">
        <v>24000</v>
      </c>
      <c r="Q19" s="40"/>
      <c r="R19" s="40"/>
      <c r="S19" s="45"/>
      <c r="T19" s="45">
        <v>24000</v>
      </c>
      <c r="U19" s="46">
        <f t="shared" si="1"/>
        <v>1</v>
      </c>
    </row>
    <row r="20" spans="2:21" ht="30" customHeight="1">
      <c r="B20" s="69"/>
      <c r="C20" s="37"/>
      <c r="D20" s="38" t="s">
        <v>35</v>
      </c>
      <c r="E20" s="39" t="s">
        <v>45</v>
      </c>
      <c r="F20" s="40"/>
      <c r="G20" s="40">
        <v>840000</v>
      </c>
      <c r="H20" s="40">
        <v>840000</v>
      </c>
      <c r="I20" s="40">
        <v>271327</v>
      </c>
      <c r="J20" s="40">
        <v>299757</v>
      </c>
      <c r="K20" s="41">
        <f>I20/H20</f>
        <v>0.32300833333333334</v>
      </c>
      <c r="L20" s="42">
        <f>J20/G20</f>
        <v>0.35685357142857144</v>
      </c>
      <c r="M20" s="43">
        <f>IF((J20-G20)&gt;0,J20-G20,0)</f>
        <v>0</v>
      </c>
      <c r="N20" s="44">
        <f>IF((J20-G20)&lt;0,J20-G20,0)</f>
        <v>-540243</v>
      </c>
      <c r="O20" s="40">
        <v>500000</v>
      </c>
      <c r="P20" s="45">
        <v>500000</v>
      </c>
      <c r="Q20" s="40"/>
      <c r="R20" s="40"/>
      <c r="S20" s="45"/>
      <c r="T20" s="45">
        <v>500000</v>
      </c>
      <c r="U20" s="46">
        <f t="shared" si="1"/>
        <v>1</v>
      </c>
    </row>
    <row r="21" spans="2:21" ht="36" customHeight="1" thickBot="1">
      <c r="B21" s="70"/>
      <c r="C21" s="53"/>
      <c r="D21" s="54" t="s">
        <v>46</v>
      </c>
      <c r="E21" s="55" t="s">
        <v>47</v>
      </c>
      <c r="F21" s="56">
        <v>1166</v>
      </c>
      <c r="G21" s="56">
        <v>500</v>
      </c>
      <c r="H21" s="56">
        <v>500</v>
      </c>
      <c r="I21" s="56">
        <v>579</v>
      </c>
      <c r="J21" s="56">
        <v>643</v>
      </c>
      <c r="K21" s="57">
        <f>I21/H21</f>
        <v>1.158</v>
      </c>
      <c r="L21" s="58">
        <f>J21/G21</f>
        <v>1.286</v>
      </c>
      <c r="M21" s="59">
        <f>IF((J21-G21)&gt;0,J21-G21,0)</f>
        <v>143</v>
      </c>
      <c r="N21" s="60">
        <f>IF((J21-G21)&lt;0,J21-G21,0)</f>
        <v>0</v>
      </c>
      <c r="O21" s="56">
        <v>600</v>
      </c>
      <c r="P21" s="45">
        <v>900</v>
      </c>
      <c r="Q21" s="56"/>
      <c r="R21" s="56"/>
      <c r="S21" s="61"/>
      <c r="T21" s="61">
        <v>900</v>
      </c>
      <c r="U21" s="62">
        <f t="shared" si="1"/>
        <v>1.5</v>
      </c>
    </row>
    <row r="22" spans="2:21" s="21" customFormat="1" ht="27" customHeight="1" thickBot="1">
      <c r="B22" s="63">
        <v>750</v>
      </c>
      <c r="C22" s="64"/>
      <c r="D22" s="24"/>
      <c r="E22" s="65" t="s">
        <v>48</v>
      </c>
      <c r="F22" s="26">
        <f aca="true" t="shared" si="7" ref="F22:T22">SUM(F23,F26)</f>
        <v>69362</v>
      </c>
      <c r="G22" s="26">
        <f t="shared" si="7"/>
        <v>80361</v>
      </c>
      <c r="H22" s="26">
        <f t="shared" si="7"/>
        <v>80361</v>
      </c>
      <c r="I22" s="26">
        <f t="shared" si="7"/>
        <v>50051</v>
      </c>
      <c r="J22" s="26">
        <f t="shared" si="7"/>
        <v>71527</v>
      </c>
      <c r="K22" s="26">
        <f t="shared" si="7"/>
        <v>1.950425159863878</v>
      </c>
      <c r="L22" s="26">
        <f t="shared" si="7"/>
        <v>3.0673657779675914</v>
      </c>
      <c r="M22" s="26">
        <f t="shared" si="7"/>
        <v>7130</v>
      </c>
      <c r="N22" s="26">
        <f t="shared" si="7"/>
        <v>-15964</v>
      </c>
      <c r="O22" s="27">
        <f t="shared" si="7"/>
        <v>95885</v>
      </c>
      <c r="P22" s="26">
        <f t="shared" si="7"/>
        <v>97311</v>
      </c>
      <c r="Q22" s="26">
        <f t="shared" si="7"/>
        <v>58961</v>
      </c>
      <c r="R22" s="26">
        <f t="shared" si="7"/>
        <v>0</v>
      </c>
      <c r="S22" s="26">
        <f t="shared" si="7"/>
        <v>0</v>
      </c>
      <c r="T22" s="28">
        <f t="shared" si="7"/>
        <v>38350</v>
      </c>
      <c r="U22" s="29">
        <f t="shared" si="1"/>
        <v>1.0148719820618448</v>
      </c>
    </row>
    <row r="23" spans="2:21" s="66" customFormat="1" ht="15" customHeight="1">
      <c r="B23" s="67"/>
      <c r="C23" s="68">
        <v>75011</v>
      </c>
      <c r="D23" s="32"/>
      <c r="E23" s="71" t="s">
        <v>49</v>
      </c>
      <c r="F23" s="34">
        <f aca="true" t="shared" si="8" ref="F23:T23">SUM(F24:F25)</f>
        <v>59882</v>
      </c>
      <c r="G23" s="34">
        <f t="shared" si="8"/>
        <v>60661</v>
      </c>
      <c r="H23" s="34">
        <f t="shared" si="8"/>
        <v>60661</v>
      </c>
      <c r="I23" s="34">
        <f t="shared" si="8"/>
        <v>32178</v>
      </c>
      <c r="J23" s="34">
        <f t="shared" si="8"/>
        <v>46787</v>
      </c>
      <c r="K23" s="34">
        <f t="shared" si="8"/>
        <v>0.9174537312924493</v>
      </c>
      <c r="L23" s="34">
        <f t="shared" si="8"/>
        <v>1.581113677127255</v>
      </c>
      <c r="M23" s="34">
        <f t="shared" si="8"/>
        <v>0</v>
      </c>
      <c r="N23" s="34">
        <f t="shared" si="8"/>
        <v>-13874</v>
      </c>
      <c r="O23" s="34">
        <f t="shared" si="8"/>
        <v>60735</v>
      </c>
      <c r="P23" s="34">
        <f t="shared" si="8"/>
        <v>59636</v>
      </c>
      <c r="Q23" s="34">
        <f t="shared" si="8"/>
        <v>58961</v>
      </c>
      <c r="R23" s="34">
        <f t="shared" si="8"/>
        <v>0</v>
      </c>
      <c r="S23" s="34">
        <f t="shared" si="8"/>
        <v>0</v>
      </c>
      <c r="T23" s="34">
        <f t="shared" si="8"/>
        <v>675</v>
      </c>
      <c r="U23" s="35">
        <f t="shared" si="1"/>
        <v>0.9819049971186301</v>
      </c>
    </row>
    <row r="24" spans="2:21" ht="78.75" customHeight="1">
      <c r="B24" s="69"/>
      <c r="C24" s="37"/>
      <c r="D24" s="38" t="s">
        <v>37</v>
      </c>
      <c r="E24" s="39" t="s">
        <v>38</v>
      </c>
      <c r="F24" s="40">
        <v>57463</v>
      </c>
      <c r="G24" s="40">
        <v>57635</v>
      </c>
      <c r="H24" s="40">
        <v>57635</v>
      </c>
      <c r="I24" s="40">
        <v>31031</v>
      </c>
      <c r="J24" s="40">
        <v>44330</v>
      </c>
      <c r="K24" s="41">
        <f>I24/H24</f>
        <v>0.538405482779561</v>
      </c>
      <c r="L24" s="42">
        <f>J24/G24</f>
        <v>0.7691506896850872</v>
      </c>
      <c r="M24" s="43">
        <f>IF((J24-G24)&gt;0,J24-G24,0)</f>
        <v>0</v>
      </c>
      <c r="N24" s="44">
        <f>IF((J24-G24)&lt;0,J24-G24,0)</f>
        <v>-13305</v>
      </c>
      <c r="O24" s="40">
        <v>57635</v>
      </c>
      <c r="P24" s="45">
        <v>58961</v>
      </c>
      <c r="Q24" s="40">
        <v>58961</v>
      </c>
      <c r="R24" s="40"/>
      <c r="S24" s="45"/>
      <c r="T24" s="45"/>
      <c r="U24" s="46">
        <f t="shared" si="1"/>
        <v>1.0230068534744512</v>
      </c>
    </row>
    <row r="25" spans="2:21" ht="61.5" customHeight="1">
      <c r="B25" s="69"/>
      <c r="C25" s="37"/>
      <c r="D25" s="38" t="s">
        <v>50</v>
      </c>
      <c r="E25" s="39" t="s">
        <v>51</v>
      </c>
      <c r="F25" s="40">
        <v>2419</v>
      </c>
      <c r="G25" s="40">
        <v>3026</v>
      </c>
      <c r="H25" s="40">
        <v>3026</v>
      </c>
      <c r="I25" s="40">
        <v>1147</v>
      </c>
      <c r="J25" s="40">
        <v>2457</v>
      </c>
      <c r="K25" s="41">
        <f>I25/H25</f>
        <v>0.3790482485128883</v>
      </c>
      <c r="L25" s="42">
        <f>J25/G25</f>
        <v>0.8119629874421679</v>
      </c>
      <c r="M25" s="43">
        <f>IF((J25-G25)&gt;0,J25-G25,0)</f>
        <v>0</v>
      </c>
      <c r="N25" s="44">
        <f>IF((J25-G25)&lt;0,J25-G25,0)</f>
        <v>-569</v>
      </c>
      <c r="O25" s="40">
        <v>3100</v>
      </c>
      <c r="P25" s="45">
        <v>675</v>
      </c>
      <c r="Q25" s="40"/>
      <c r="R25" s="40"/>
      <c r="S25" s="45"/>
      <c r="T25" s="45">
        <v>675</v>
      </c>
      <c r="U25" s="46">
        <f t="shared" si="1"/>
        <v>0.21774193548387097</v>
      </c>
    </row>
    <row r="26" spans="2:21" s="66" customFormat="1" ht="31.5" customHeight="1">
      <c r="B26" s="72"/>
      <c r="C26" s="73">
        <v>75023</v>
      </c>
      <c r="D26" s="48"/>
      <c r="E26" s="49" t="s">
        <v>52</v>
      </c>
      <c r="F26" s="50">
        <f aca="true" t="shared" si="9" ref="F26:T26">SUM(F27:F29)</f>
        <v>9480</v>
      </c>
      <c r="G26" s="50">
        <f t="shared" si="9"/>
        <v>19700</v>
      </c>
      <c r="H26" s="50">
        <f t="shared" si="9"/>
        <v>19700</v>
      </c>
      <c r="I26" s="50">
        <f t="shared" si="9"/>
        <v>17873</v>
      </c>
      <c r="J26" s="50">
        <f t="shared" si="9"/>
        <v>24740</v>
      </c>
      <c r="K26" s="50">
        <f t="shared" si="9"/>
        <v>1.0329714285714287</v>
      </c>
      <c r="L26" s="50">
        <f t="shared" si="9"/>
        <v>1.4862521008403362</v>
      </c>
      <c r="M26" s="50">
        <f t="shared" si="9"/>
        <v>7130</v>
      </c>
      <c r="N26" s="50">
        <f t="shared" si="9"/>
        <v>-2090</v>
      </c>
      <c r="O26" s="50">
        <f t="shared" si="9"/>
        <v>35150</v>
      </c>
      <c r="P26" s="50">
        <f t="shared" si="9"/>
        <v>37675</v>
      </c>
      <c r="Q26" s="50">
        <f t="shared" si="9"/>
        <v>0</v>
      </c>
      <c r="R26" s="50">
        <f t="shared" si="9"/>
        <v>0</v>
      </c>
      <c r="S26" s="50">
        <f t="shared" si="9"/>
        <v>0</v>
      </c>
      <c r="T26" s="50">
        <f t="shared" si="9"/>
        <v>37675</v>
      </c>
      <c r="U26" s="46">
        <f t="shared" si="1"/>
        <v>1.0718349928876245</v>
      </c>
    </row>
    <row r="27" spans="2:21" ht="15">
      <c r="B27" s="69"/>
      <c r="C27" s="37"/>
      <c r="D27" s="38" t="s">
        <v>26</v>
      </c>
      <c r="E27" s="39" t="s">
        <v>27</v>
      </c>
      <c r="F27" s="40">
        <v>2794</v>
      </c>
      <c r="G27" s="40">
        <v>1700</v>
      </c>
      <c r="H27" s="40">
        <v>1700</v>
      </c>
      <c r="I27" s="40">
        <v>0</v>
      </c>
      <c r="J27" s="40">
        <v>100</v>
      </c>
      <c r="K27" s="41">
        <f>I27/H27</f>
        <v>0</v>
      </c>
      <c r="L27" s="42">
        <f>J27/G27</f>
        <v>0.058823529411764705</v>
      </c>
      <c r="M27" s="43">
        <f>IF((J27-G27)&gt;0,J27-G27,0)</f>
        <v>0</v>
      </c>
      <c r="N27" s="44">
        <f>IF((J27-G27)&lt;0,J27-G27,0)</f>
        <v>-1600</v>
      </c>
      <c r="O27" s="40">
        <v>150</v>
      </c>
      <c r="P27" s="45">
        <v>150</v>
      </c>
      <c r="Q27" s="40"/>
      <c r="R27" s="40"/>
      <c r="S27" s="45"/>
      <c r="T27" s="45">
        <v>150</v>
      </c>
      <c r="U27" s="46">
        <f t="shared" si="1"/>
        <v>1</v>
      </c>
    </row>
    <row r="28" spans="2:21" ht="15">
      <c r="B28" s="69"/>
      <c r="C28" s="37"/>
      <c r="D28" s="38" t="s">
        <v>53</v>
      </c>
      <c r="E28" s="39" t="s">
        <v>54</v>
      </c>
      <c r="F28" s="40">
        <v>5845</v>
      </c>
      <c r="G28" s="40">
        <v>500</v>
      </c>
      <c r="H28" s="40">
        <v>500</v>
      </c>
      <c r="I28" s="40">
        <v>6</v>
      </c>
      <c r="J28" s="40">
        <v>10</v>
      </c>
      <c r="K28" s="41">
        <f>I28/H28</f>
        <v>0.012</v>
      </c>
      <c r="L28" s="42">
        <f>J28/G28</f>
        <v>0.02</v>
      </c>
      <c r="M28" s="43">
        <f>IF((J28-G28)&gt;0,J28-G28,0)</f>
        <v>0</v>
      </c>
      <c r="N28" s="44">
        <f>IF((J28-G28)&lt;0,J28-G28,0)</f>
        <v>-490</v>
      </c>
      <c r="O28" s="40">
        <v>10000</v>
      </c>
      <c r="P28" s="45">
        <v>12425</v>
      </c>
      <c r="Q28" s="40"/>
      <c r="R28" s="40"/>
      <c r="S28" s="45"/>
      <c r="T28" s="45">
        <v>12425</v>
      </c>
      <c r="U28" s="46">
        <f t="shared" si="1"/>
        <v>1.2425</v>
      </c>
    </row>
    <row r="29" spans="2:21" ht="15.75" thickBot="1">
      <c r="B29" s="69"/>
      <c r="C29" s="37"/>
      <c r="D29" s="38" t="s">
        <v>55</v>
      </c>
      <c r="E29" s="74" t="s">
        <v>56</v>
      </c>
      <c r="F29" s="40">
        <v>841</v>
      </c>
      <c r="G29" s="40">
        <v>17500</v>
      </c>
      <c r="H29" s="40">
        <v>17500</v>
      </c>
      <c r="I29" s="40">
        <v>17867</v>
      </c>
      <c r="J29" s="40">
        <v>24630</v>
      </c>
      <c r="K29" s="41">
        <f>I29/H29</f>
        <v>1.0209714285714286</v>
      </c>
      <c r="L29" s="42">
        <f>J29/G29</f>
        <v>1.4074285714285715</v>
      </c>
      <c r="M29" s="43">
        <f>IF((J29-G29)&gt;0,J29-G29,0)</f>
        <v>7130</v>
      </c>
      <c r="N29" s="44">
        <f>IF((J29-G29)&lt;0,J29-G29,0)</f>
        <v>0</v>
      </c>
      <c r="O29" s="40">
        <v>25000</v>
      </c>
      <c r="P29" s="45">
        <v>25100</v>
      </c>
      <c r="Q29" s="40"/>
      <c r="R29" s="40"/>
      <c r="S29" s="45"/>
      <c r="T29" s="45">
        <v>25100</v>
      </c>
      <c r="U29" s="46">
        <f t="shared" si="1"/>
        <v>1.004</v>
      </c>
    </row>
    <row r="30" spans="2:21" s="21" customFormat="1" ht="114" customHeight="1" thickBot="1">
      <c r="B30" s="63">
        <v>751</v>
      </c>
      <c r="C30" s="64"/>
      <c r="D30" s="24"/>
      <c r="E30" s="65" t="s">
        <v>57</v>
      </c>
      <c r="F30" s="26" t="e">
        <f>SUM(F31,#REF!,#REF!,F35)</f>
        <v>#REF!</v>
      </c>
      <c r="G30" s="26">
        <f aca="true" t="shared" si="10" ref="G30:T30">SUM(G31,G35,G33)</f>
        <v>11600</v>
      </c>
      <c r="H30" s="26">
        <f t="shared" si="10"/>
        <v>5717</v>
      </c>
      <c r="I30" s="26">
        <f t="shared" si="10"/>
        <v>4877</v>
      </c>
      <c r="J30" s="26">
        <f t="shared" si="10"/>
        <v>8484</v>
      </c>
      <c r="K30" s="26">
        <f t="shared" si="10"/>
        <v>1.4997022036926742</v>
      </c>
      <c r="L30" s="26">
        <f t="shared" si="10"/>
        <v>1.662329000305544</v>
      </c>
      <c r="M30" s="26">
        <f t="shared" si="10"/>
        <v>0</v>
      </c>
      <c r="N30" s="26">
        <f t="shared" si="10"/>
        <v>-1113</v>
      </c>
      <c r="O30" s="27">
        <f t="shared" si="10"/>
        <v>11600</v>
      </c>
      <c r="P30" s="26">
        <f t="shared" si="10"/>
        <v>1718</v>
      </c>
      <c r="Q30" s="26">
        <f t="shared" si="10"/>
        <v>1718</v>
      </c>
      <c r="R30" s="26">
        <f t="shared" si="10"/>
        <v>0</v>
      </c>
      <c r="S30" s="26">
        <f t="shared" si="10"/>
        <v>0</v>
      </c>
      <c r="T30" s="28">
        <f t="shared" si="10"/>
        <v>0</v>
      </c>
      <c r="U30" s="29">
        <f t="shared" si="1"/>
        <v>0.14810344827586208</v>
      </c>
    </row>
    <row r="31" spans="2:21" s="66" customFormat="1" ht="45.75" customHeight="1">
      <c r="B31" s="67"/>
      <c r="C31" s="68">
        <v>75101</v>
      </c>
      <c r="D31" s="32"/>
      <c r="E31" s="33" t="s">
        <v>58</v>
      </c>
      <c r="F31" s="34">
        <f aca="true" t="shared" si="11" ref="F31:T31">SUM(F32)</f>
        <v>1727</v>
      </c>
      <c r="G31" s="34">
        <f t="shared" si="11"/>
        <v>1679</v>
      </c>
      <c r="H31" s="34">
        <f t="shared" si="11"/>
        <v>1679</v>
      </c>
      <c r="I31" s="34">
        <f t="shared" si="11"/>
        <v>839</v>
      </c>
      <c r="J31" s="34">
        <f t="shared" si="11"/>
        <v>1259</v>
      </c>
      <c r="K31" s="34">
        <f t="shared" si="11"/>
        <v>0.4997022036926742</v>
      </c>
      <c r="L31" s="34">
        <f t="shared" si="11"/>
        <v>0.7498511018463371</v>
      </c>
      <c r="M31" s="34">
        <f t="shared" si="11"/>
        <v>0</v>
      </c>
      <c r="N31" s="34">
        <f t="shared" si="11"/>
        <v>-420</v>
      </c>
      <c r="O31" s="34">
        <f t="shared" si="11"/>
        <v>1679</v>
      </c>
      <c r="P31" s="34">
        <f t="shared" si="11"/>
        <v>1718</v>
      </c>
      <c r="Q31" s="34">
        <f t="shared" si="11"/>
        <v>1718</v>
      </c>
      <c r="R31" s="34">
        <f t="shared" si="11"/>
        <v>0</v>
      </c>
      <c r="S31" s="34">
        <f t="shared" si="11"/>
        <v>0</v>
      </c>
      <c r="T31" s="34">
        <f t="shared" si="11"/>
        <v>0</v>
      </c>
      <c r="U31" s="35">
        <f t="shared" si="1"/>
        <v>1.0232281119714115</v>
      </c>
    </row>
    <row r="32" spans="2:21" ht="76.5" customHeight="1">
      <c r="B32" s="69"/>
      <c r="C32" s="37"/>
      <c r="D32" s="38" t="s">
        <v>37</v>
      </c>
      <c r="E32" s="39" t="s">
        <v>38</v>
      </c>
      <c r="F32" s="40">
        <v>1727</v>
      </c>
      <c r="G32" s="40">
        <v>1679</v>
      </c>
      <c r="H32" s="40">
        <v>1679</v>
      </c>
      <c r="I32" s="40">
        <v>839</v>
      </c>
      <c r="J32" s="40">
        <v>1259</v>
      </c>
      <c r="K32" s="41">
        <f>I32/H32</f>
        <v>0.4997022036926742</v>
      </c>
      <c r="L32" s="42">
        <f>J32/G32</f>
        <v>0.7498511018463371</v>
      </c>
      <c r="M32" s="43">
        <f>IF((J32-G32)&gt;0,J32-G32,0)</f>
        <v>0</v>
      </c>
      <c r="N32" s="44">
        <f>IF((J32-G32)&lt;0,J32-G32,0)</f>
        <v>-420</v>
      </c>
      <c r="O32" s="40">
        <v>1679</v>
      </c>
      <c r="P32" s="45">
        <v>1718</v>
      </c>
      <c r="Q32" s="45">
        <v>1718</v>
      </c>
      <c r="R32" s="40"/>
      <c r="S32" s="45"/>
      <c r="T32" s="45"/>
      <c r="U32" s="46">
        <f t="shared" si="1"/>
        <v>1.0232281119714115</v>
      </c>
    </row>
    <row r="33" spans="2:21" ht="16.5" customHeight="1">
      <c r="B33" s="72"/>
      <c r="C33" s="73">
        <v>75108</v>
      </c>
      <c r="D33" s="48"/>
      <c r="E33" s="49" t="s">
        <v>59</v>
      </c>
      <c r="F33" s="50"/>
      <c r="G33" s="50">
        <f aca="true" t="shared" si="12" ref="G33:T33">SUM(G34)</f>
        <v>2003</v>
      </c>
      <c r="H33" s="50">
        <f t="shared" si="12"/>
        <v>0</v>
      </c>
      <c r="I33" s="50">
        <f t="shared" si="12"/>
        <v>0</v>
      </c>
      <c r="J33" s="50">
        <f t="shared" si="12"/>
        <v>0</v>
      </c>
      <c r="K33" s="50">
        <f t="shared" si="12"/>
        <v>0</v>
      </c>
      <c r="L33" s="50">
        <f t="shared" si="12"/>
        <v>0</v>
      </c>
      <c r="M33" s="50">
        <f t="shared" si="12"/>
        <v>0</v>
      </c>
      <c r="N33" s="50">
        <f t="shared" si="12"/>
        <v>0</v>
      </c>
      <c r="O33" s="50">
        <f t="shared" si="12"/>
        <v>2003</v>
      </c>
      <c r="P33" s="50">
        <f t="shared" si="12"/>
        <v>0</v>
      </c>
      <c r="Q33" s="50">
        <f t="shared" si="12"/>
        <v>0</v>
      </c>
      <c r="R33" s="50">
        <f t="shared" si="12"/>
        <v>0</v>
      </c>
      <c r="S33" s="50">
        <f t="shared" si="12"/>
        <v>0</v>
      </c>
      <c r="T33" s="50">
        <f t="shared" si="12"/>
        <v>0</v>
      </c>
      <c r="U33" s="46">
        <f t="shared" si="1"/>
        <v>0</v>
      </c>
    </row>
    <row r="34" spans="2:21" ht="79.5" customHeight="1">
      <c r="B34" s="69"/>
      <c r="C34" s="37"/>
      <c r="D34" s="38" t="s">
        <v>37</v>
      </c>
      <c r="E34" s="39" t="s">
        <v>38</v>
      </c>
      <c r="F34" s="40"/>
      <c r="G34" s="40">
        <v>2003</v>
      </c>
      <c r="H34" s="40"/>
      <c r="I34" s="40"/>
      <c r="J34" s="40"/>
      <c r="K34" s="41"/>
      <c r="L34" s="42"/>
      <c r="M34" s="43"/>
      <c r="N34" s="44"/>
      <c r="O34" s="40">
        <v>2003</v>
      </c>
      <c r="P34" s="45"/>
      <c r="Q34" s="45"/>
      <c r="R34" s="40"/>
      <c r="S34" s="45"/>
      <c r="T34" s="45"/>
      <c r="U34" s="46">
        <f t="shared" si="1"/>
        <v>0</v>
      </c>
    </row>
    <row r="35" spans="2:21" s="66" customFormat="1" ht="78" customHeight="1">
      <c r="B35" s="72"/>
      <c r="C35" s="73">
        <v>75109</v>
      </c>
      <c r="D35" s="48"/>
      <c r="E35" s="49" t="s">
        <v>60</v>
      </c>
      <c r="F35" s="50">
        <f aca="true" t="shared" si="13" ref="F35:T35">SUM(F36)</f>
        <v>35032</v>
      </c>
      <c r="G35" s="50">
        <f t="shared" si="13"/>
        <v>7918</v>
      </c>
      <c r="H35" s="50">
        <f t="shared" si="13"/>
        <v>4038</v>
      </c>
      <c r="I35" s="50">
        <f t="shared" si="13"/>
        <v>4038</v>
      </c>
      <c r="J35" s="50">
        <f t="shared" si="13"/>
        <v>7225</v>
      </c>
      <c r="K35" s="50">
        <f t="shared" si="13"/>
        <v>1</v>
      </c>
      <c r="L35" s="50">
        <f t="shared" si="13"/>
        <v>0.9124778984592069</v>
      </c>
      <c r="M35" s="50">
        <f t="shared" si="13"/>
        <v>0</v>
      </c>
      <c r="N35" s="50">
        <f t="shared" si="13"/>
        <v>-693</v>
      </c>
      <c r="O35" s="50">
        <f t="shared" si="13"/>
        <v>7918</v>
      </c>
      <c r="P35" s="50">
        <f t="shared" si="13"/>
        <v>0</v>
      </c>
      <c r="Q35" s="50">
        <f t="shared" si="13"/>
        <v>0</v>
      </c>
      <c r="R35" s="50">
        <f t="shared" si="13"/>
        <v>0</v>
      </c>
      <c r="S35" s="50">
        <f t="shared" si="13"/>
        <v>0</v>
      </c>
      <c r="T35" s="50">
        <f t="shared" si="13"/>
        <v>0</v>
      </c>
      <c r="U35" s="46">
        <f t="shared" si="1"/>
        <v>0</v>
      </c>
    </row>
    <row r="36" spans="2:21" ht="75" customHeight="1" thickBot="1">
      <c r="B36" s="69"/>
      <c r="C36" s="37"/>
      <c r="D36" s="38" t="s">
        <v>37</v>
      </c>
      <c r="E36" s="39" t="s">
        <v>38</v>
      </c>
      <c r="F36" s="40">
        <v>35032</v>
      </c>
      <c r="G36" s="40">
        <v>7918</v>
      </c>
      <c r="H36" s="40">
        <v>4038</v>
      </c>
      <c r="I36" s="40">
        <v>4038</v>
      </c>
      <c r="J36" s="40">
        <v>7225</v>
      </c>
      <c r="K36" s="41">
        <f>I36/H36</f>
        <v>1</v>
      </c>
      <c r="L36" s="42">
        <f>J36/G36</f>
        <v>0.9124778984592069</v>
      </c>
      <c r="M36" s="43">
        <f>IF((J36-G36)&gt;0,J36-G36,0)</f>
        <v>0</v>
      </c>
      <c r="N36" s="44">
        <f>IF((J36-G36)&lt;0,J36-G36,0)</f>
        <v>-693</v>
      </c>
      <c r="O36" s="40">
        <v>7918</v>
      </c>
      <c r="P36" s="45"/>
      <c r="Q36" s="45"/>
      <c r="R36" s="40"/>
      <c r="S36" s="45"/>
      <c r="T36" s="45"/>
      <c r="U36" s="46">
        <f t="shared" si="1"/>
        <v>0</v>
      </c>
    </row>
    <row r="37" spans="2:21" s="75" customFormat="1" ht="69.75" customHeight="1" thickBot="1">
      <c r="B37" s="63">
        <v>754</v>
      </c>
      <c r="C37" s="64"/>
      <c r="D37" s="24"/>
      <c r="E37" s="65" t="s">
        <v>61</v>
      </c>
      <c r="F37" s="26" t="e">
        <f>SUM(#REF!,F38)</f>
        <v>#REF!</v>
      </c>
      <c r="G37" s="26">
        <f aca="true" t="shared" si="14" ref="G37:T38">SUM(G38)</f>
        <v>1000</v>
      </c>
      <c r="H37" s="26">
        <f t="shared" si="14"/>
        <v>1000</v>
      </c>
      <c r="I37" s="26">
        <f t="shared" si="14"/>
        <v>1000</v>
      </c>
      <c r="J37" s="26">
        <f t="shared" si="14"/>
        <v>1000</v>
      </c>
      <c r="K37" s="26">
        <f t="shared" si="14"/>
        <v>1</v>
      </c>
      <c r="L37" s="26">
        <f t="shared" si="14"/>
        <v>1</v>
      </c>
      <c r="M37" s="26">
        <f t="shared" si="14"/>
        <v>0</v>
      </c>
      <c r="N37" s="26">
        <f t="shared" si="14"/>
        <v>0</v>
      </c>
      <c r="O37" s="27">
        <f t="shared" si="14"/>
        <v>1000</v>
      </c>
      <c r="P37" s="26">
        <f t="shared" si="14"/>
        <v>1000</v>
      </c>
      <c r="Q37" s="26">
        <f t="shared" si="14"/>
        <v>1000</v>
      </c>
      <c r="R37" s="26">
        <f t="shared" si="14"/>
        <v>0</v>
      </c>
      <c r="S37" s="26">
        <f t="shared" si="14"/>
        <v>0</v>
      </c>
      <c r="T37" s="28">
        <f t="shared" si="14"/>
        <v>0</v>
      </c>
      <c r="U37" s="29">
        <f t="shared" si="1"/>
        <v>1</v>
      </c>
    </row>
    <row r="38" spans="2:21" s="66" customFormat="1" ht="18.75" customHeight="1">
      <c r="B38" s="67"/>
      <c r="C38" s="68">
        <v>75414</v>
      </c>
      <c r="D38" s="32"/>
      <c r="E38" s="71" t="s">
        <v>62</v>
      </c>
      <c r="F38" s="34">
        <f>SUM(F39)</f>
        <v>1000</v>
      </c>
      <c r="G38" s="34">
        <f t="shared" si="14"/>
        <v>1000</v>
      </c>
      <c r="H38" s="34">
        <f t="shared" si="14"/>
        <v>1000</v>
      </c>
      <c r="I38" s="34">
        <f t="shared" si="14"/>
        <v>1000</v>
      </c>
      <c r="J38" s="34">
        <f t="shared" si="14"/>
        <v>1000</v>
      </c>
      <c r="K38" s="34">
        <f t="shared" si="14"/>
        <v>1</v>
      </c>
      <c r="L38" s="34">
        <f t="shared" si="14"/>
        <v>1</v>
      </c>
      <c r="M38" s="34">
        <f t="shared" si="14"/>
        <v>0</v>
      </c>
      <c r="N38" s="34">
        <f t="shared" si="14"/>
        <v>0</v>
      </c>
      <c r="O38" s="34">
        <f t="shared" si="14"/>
        <v>1000</v>
      </c>
      <c r="P38" s="34">
        <f t="shared" si="14"/>
        <v>1000</v>
      </c>
      <c r="Q38" s="34">
        <f t="shared" si="14"/>
        <v>1000</v>
      </c>
      <c r="R38" s="34">
        <f t="shared" si="14"/>
        <v>0</v>
      </c>
      <c r="S38" s="34">
        <f t="shared" si="14"/>
        <v>0</v>
      </c>
      <c r="T38" s="34">
        <f t="shared" si="14"/>
        <v>0</v>
      </c>
      <c r="U38" s="35">
        <f aca="true" t="shared" si="15" ref="U38:U69">P38/O38</f>
        <v>1</v>
      </c>
    </row>
    <row r="39" spans="2:21" ht="84.75" customHeight="1" thickBot="1">
      <c r="B39" s="69"/>
      <c r="C39" s="37"/>
      <c r="D39" s="38" t="s">
        <v>37</v>
      </c>
      <c r="E39" s="39" t="s">
        <v>38</v>
      </c>
      <c r="F39" s="40">
        <v>1000</v>
      </c>
      <c r="G39" s="40">
        <v>1000</v>
      </c>
      <c r="H39" s="40">
        <v>1000</v>
      </c>
      <c r="I39" s="40">
        <v>1000</v>
      </c>
      <c r="J39" s="40">
        <v>1000</v>
      </c>
      <c r="K39" s="41">
        <f>I39/H39</f>
        <v>1</v>
      </c>
      <c r="L39" s="42">
        <f>J39/G39</f>
        <v>1</v>
      </c>
      <c r="M39" s="43">
        <f>IF((J39-G39)&gt;0,J39-G39,0)</f>
        <v>0</v>
      </c>
      <c r="N39" s="44">
        <f>IF((J39-G39)&lt;0,J39-G39,0)</f>
        <v>0</v>
      </c>
      <c r="O39" s="40">
        <v>1000</v>
      </c>
      <c r="P39" s="45">
        <v>1000</v>
      </c>
      <c r="Q39" s="45">
        <v>1000</v>
      </c>
      <c r="R39" s="40"/>
      <c r="S39" s="45"/>
      <c r="T39" s="45"/>
      <c r="U39" s="46">
        <f t="shared" si="15"/>
        <v>1</v>
      </c>
    </row>
    <row r="40" spans="2:21" s="21" customFormat="1" ht="185.25" customHeight="1" thickBot="1">
      <c r="B40" s="63">
        <v>756</v>
      </c>
      <c r="C40" s="64"/>
      <c r="D40" s="24"/>
      <c r="E40" s="65" t="s">
        <v>63</v>
      </c>
      <c r="F40" s="26">
        <f aca="true" t="shared" si="16" ref="F40:T40">SUM(F41,F44,F52,F62,F68,F71)</f>
        <v>7164198</v>
      </c>
      <c r="G40" s="26">
        <f t="shared" si="16"/>
        <v>7209078</v>
      </c>
      <c r="H40" s="26">
        <f t="shared" si="16"/>
        <v>7190578</v>
      </c>
      <c r="I40" s="26">
        <f t="shared" si="16"/>
        <v>4000990</v>
      </c>
      <c r="J40" s="26">
        <f t="shared" si="16"/>
        <v>5967272</v>
      </c>
      <c r="K40" s="26">
        <f t="shared" si="16"/>
        <v>27.785555251351088</v>
      </c>
      <c r="L40" s="26">
        <f t="shared" si="16"/>
        <v>41.48214937264169</v>
      </c>
      <c r="M40" s="26">
        <f t="shared" si="16"/>
        <v>88592</v>
      </c>
      <c r="N40" s="26">
        <f t="shared" si="16"/>
        <v>-1330398</v>
      </c>
      <c r="O40" s="27">
        <f t="shared" si="16"/>
        <v>7348136</v>
      </c>
      <c r="P40" s="26">
        <f t="shared" si="16"/>
        <v>8146950</v>
      </c>
      <c r="Q40" s="26">
        <f t="shared" si="16"/>
        <v>0</v>
      </c>
      <c r="R40" s="26">
        <f t="shared" si="16"/>
        <v>0</v>
      </c>
      <c r="S40" s="26">
        <f t="shared" si="16"/>
        <v>0</v>
      </c>
      <c r="T40" s="28">
        <f t="shared" si="16"/>
        <v>8146950</v>
      </c>
      <c r="U40" s="29">
        <f t="shared" si="15"/>
        <v>1.108709746254016</v>
      </c>
    </row>
    <row r="41" spans="2:21" s="66" customFormat="1" ht="15">
      <c r="B41" s="76"/>
      <c r="C41" s="77">
        <v>75601</v>
      </c>
      <c r="D41" s="78"/>
      <c r="E41" s="79"/>
      <c r="F41" s="80">
        <f>SUM(F42:F43)</f>
        <v>83136</v>
      </c>
      <c r="G41" s="80">
        <f>SUM(G42:G43)</f>
        <v>50100</v>
      </c>
      <c r="H41" s="80">
        <f>SUM(H42:H43)</f>
        <v>50100</v>
      </c>
      <c r="I41" s="80">
        <f>SUM(I42:I43)</f>
        <v>31664</v>
      </c>
      <c r="J41" s="80">
        <f>SUM(J42:J43)</f>
        <v>51523</v>
      </c>
      <c r="K41" s="81">
        <f>I41/H41</f>
        <v>0.6320159680638723</v>
      </c>
      <c r="L41" s="82">
        <f>J41/G41</f>
        <v>1.0284031936127744</v>
      </c>
      <c r="M41" s="83">
        <f>IF((J41-G41)&gt;0,J41-G41,0)</f>
        <v>1423</v>
      </c>
      <c r="N41" s="84">
        <f>IF((J41-G41)&lt;0,J41-G41,0)</f>
        <v>0</v>
      </c>
      <c r="O41" s="80">
        <f aca="true" t="shared" si="17" ref="O41:T41">SUM(O42:O43)</f>
        <v>52300</v>
      </c>
      <c r="P41" s="85">
        <f t="shared" si="17"/>
        <v>56400</v>
      </c>
      <c r="Q41" s="85">
        <f t="shared" si="17"/>
        <v>0</v>
      </c>
      <c r="R41" s="85">
        <f t="shared" si="17"/>
        <v>0</v>
      </c>
      <c r="S41" s="85">
        <f t="shared" si="17"/>
        <v>0</v>
      </c>
      <c r="T41" s="85">
        <f t="shared" si="17"/>
        <v>56400</v>
      </c>
      <c r="U41" s="81">
        <f t="shared" si="15"/>
        <v>1.0783938814531548</v>
      </c>
    </row>
    <row r="42" spans="2:21" ht="32.25" customHeight="1">
      <c r="B42" s="86"/>
      <c r="C42" s="87"/>
      <c r="D42" s="88" t="s">
        <v>64</v>
      </c>
      <c r="E42" s="89" t="s">
        <v>65</v>
      </c>
      <c r="F42" s="90">
        <v>82780</v>
      </c>
      <c r="G42" s="90">
        <v>50000</v>
      </c>
      <c r="H42" s="90">
        <v>50000</v>
      </c>
      <c r="I42" s="90">
        <v>30508</v>
      </c>
      <c r="J42" s="90">
        <v>50303</v>
      </c>
      <c r="K42" s="91">
        <f>I42/H42</f>
        <v>0.61016</v>
      </c>
      <c r="L42" s="92">
        <f>J42/G42</f>
        <v>1.00606</v>
      </c>
      <c r="M42" s="93">
        <f>IF((J42-G42)&gt;0,J42-G42,0)</f>
        <v>303</v>
      </c>
      <c r="N42" s="94">
        <f>IF((J42-G42)&lt;0,J42-G42,0)</f>
        <v>0</v>
      </c>
      <c r="O42" s="90">
        <v>51000</v>
      </c>
      <c r="P42" s="95">
        <v>55000</v>
      </c>
      <c r="Q42" s="90"/>
      <c r="R42" s="90"/>
      <c r="S42" s="95"/>
      <c r="T42" s="95">
        <v>55000</v>
      </c>
      <c r="U42" s="96">
        <f t="shared" si="15"/>
        <v>1.0784313725490196</v>
      </c>
    </row>
    <row r="43" spans="2:21" ht="31.5" customHeight="1">
      <c r="B43" s="86"/>
      <c r="C43" s="87"/>
      <c r="D43" s="88" t="s">
        <v>46</v>
      </c>
      <c r="E43" s="89" t="s">
        <v>47</v>
      </c>
      <c r="F43" s="90">
        <v>356</v>
      </c>
      <c r="G43" s="90">
        <v>100</v>
      </c>
      <c r="H43" s="90">
        <v>100</v>
      </c>
      <c r="I43" s="90">
        <v>1156</v>
      </c>
      <c r="J43" s="90">
        <v>1220</v>
      </c>
      <c r="K43" s="91">
        <f>I43/H43</f>
        <v>11.56</v>
      </c>
      <c r="L43" s="92">
        <f>J43/G43</f>
        <v>12.2</v>
      </c>
      <c r="M43" s="93">
        <f>IF((J43-G43)&gt;0,J43-G43,0)</f>
        <v>1120</v>
      </c>
      <c r="N43" s="94">
        <f>IF((J43-G43)&lt;0,J43-G43,0)</f>
        <v>0</v>
      </c>
      <c r="O43" s="90">
        <v>1300</v>
      </c>
      <c r="P43" s="95">
        <v>1400</v>
      </c>
      <c r="Q43" s="90"/>
      <c r="R43" s="90"/>
      <c r="S43" s="95"/>
      <c r="T43" s="95">
        <v>1400</v>
      </c>
      <c r="U43" s="96">
        <f t="shared" si="15"/>
        <v>1.0769230769230769</v>
      </c>
    </row>
    <row r="44" spans="2:21" s="66" customFormat="1" ht="86.25" customHeight="1">
      <c r="B44" s="97"/>
      <c r="C44" s="98">
        <v>75615</v>
      </c>
      <c r="D44" s="99"/>
      <c r="E44" s="100" t="s">
        <v>66</v>
      </c>
      <c r="F44" s="101">
        <f aca="true" t="shared" si="18" ref="F44:T44">SUM(F45:F51)</f>
        <v>1848927</v>
      </c>
      <c r="G44" s="101">
        <f t="shared" si="18"/>
        <v>1828060</v>
      </c>
      <c r="H44" s="101">
        <f t="shared" si="18"/>
        <v>1814560</v>
      </c>
      <c r="I44" s="101">
        <f t="shared" si="18"/>
        <v>1017138</v>
      </c>
      <c r="J44" s="101">
        <f t="shared" si="18"/>
        <v>1503965</v>
      </c>
      <c r="K44" s="101">
        <f t="shared" si="18"/>
        <v>6.224680683848511</v>
      </c>
      <c r="L44" s="101">
        <f t="shared" si="18"/>
        <v>10.195940301969133</v>
      </c>
      <c r="M44" s="101">
        <f t="shared" si="18"/>
        <v>8365</v>
      </c>
      <c r="N44" s="101">
        <f t="shared" si="18"/>
        <v>-332460</v>
      </c>
      <c r="O44" s="101">
        <f t="shared" si="18"/>
        <v>1859848</v>
      </c>
      <c r="P44" s="101">
        <f t="shared" si="18"/>
        <v>1995170</v>
      </c>
      <c r="Q44" s="101">
        <f t="shared" si="18"/>
        <v>0</v>
      </c>
      <c r="R44" s="101">
        <f t="shared" si="18"/>
        <v>0</v>
      </c>
      <c r="S44" s="101">
        <f t="shared" si="18"/>
        <v>0</v>
      </c>
      <c r="T44" s="101">
        <f t="shared" si="18"/>
        <v>1995170</v>
      </c>
      <c r="U44" s="96">
        <f t="shared" si="15"/>
        <v>1.0727597093956065</v>
      </c>
    </row>
    <row r="45" spans="2:21" ht="15">
      <c r="B45" s="86"/>
      <c r="C45" s="87"/>
      <c r="D45" s="88" t="s">
        <v>67</v>
      </c>
      <c r="E45" s="89" t="s">
        <v>68</v>
      </c>
      <c r="F45" s="90">
        <v>1737543</v>
      </c>
      <c r="G45" s="90">
        <v>1717000</v>
      </c>
      <c r="H45" s="90">
        <v>1717000</v>
      </c>
      <c r="I45" s="90">
        <v>962470</v>
      </c>
      <c r="J45" s="90">
        <v>1399403</v>
      </c>
      <c r="K45" s="91">
        <f aca="true" t="shared" si="19" ref="K45:K50">I45/H45</f>
        <v>0.5605532906231799</v>
      </c>
      <c r="L45" s="92">
        <f aca="true" t="shared" si="20" ref="L45:L51">J45/G45</f>
        <v>0.8150279557367501</v>
      </c>
      <c r="M45" s="93">
        <f aca="true" t="shared" si="21" ref="M45:M51">IF((J45-G45)&gt;0,J45-G45,0)</f>
        <v>0</v>
      </c>
      <c r="N45" s="94">
        <f aca="true" t="shared" si="22" ref="N45:N51">IF((J45-G45)&lt;0,J45-G45,0)</f>
        <v>-317597</v>
      </c>
      <c r="O45" s="90">
        <v>1750000</v>
      </c>
      <c r="P45" s="95">
        <v>1900000</v>
      </c>
      <c r="Q45" s="90"/>
      <c r="R45" s="90"/>
      <c r="S45" s="95"/>
      <c r="T45" s="95">
        <v>1900000</v>
      </c>
      <c r="U45" s="96">
        <f t="shared" si="15"/>
        <v>1.0857142857142856</v>
      </c>
    </row>
    <row r="46" spans="2:21" ht="15">
      <c r="B46" s="86"/>
      <c r="C46" s="87"/>
      <c r="D46" s="88" t="s">
        <v>69</v>
      </c>
      <c r="E46" s="89" t="s">
        <v>70</v>
      </c>
      <c r="F46" s="90">
        <v>441</v>
      </c>
      <c r="G46" s="90">
        <v>560</v>
      </c>
      <c r="H46" s="90">
        <v>560</v>
      </c>
      <c r="I46" s="90">
        <v>494</v>
      </c>
      <c r="J46" s="90">
        <v>644</v>
      </c>
      <c r="K46" s="91">
        <f t="shared" si="19"/>
        <v>0.8821428571428571</v>
      </c>
      <c r="L46" s="92">
        <f t="shared" si="20"/>
        <v>1.15</v>
      </c>
      <c r="M46" s="93">
        <f t="shared" si="21"/>
        <v>84</v>
      </c>
      <c r="N46" s="94">
        <f t="shared" si="22"/>
        <v>0</v>
      </c>
      <c r="O46" s="90">
        <v>800</v>
      </c>
      <c r="P46" s="95">
        <v>900</v>
      </c>
      <c r="Q46" s="90"/>
      <c r="R46" s="90"/>
      <c r="S46" s="95"/>
      <c r="T46" s="95">
        <v>900</v>
      </c>
      <c r="U46" s="96">
        <f t="shared" si="15"/>
        <v>1.125</v>
      </c>
    </row>
    <row r="47" spans="2:21" ht="15">
      <c r="B47" s="86"/>
      <c r="C47" s="87"/>
      <c r="D47" s="88" t="s">
        <v>71</v>
      </c>
      <c r="E47" s="89" t="s">
        <v>72</v>
      </c>
      <c r="F47" s="90">
        <v>47757</v>
      </c>
      <c r="G47" s="90">
        <v>48500</v>
      </c>
      <c r="H47" s="90">
        <v>48500</v>
      </c>
      <c r="I47" s="90">
        <v>24322</v>
      </c>
      <c r="J47" s="90">
        <v>36367</v>
      </c>
      <c r="K47" s="91">
        <f t="shared" si="19"/>
        <v>0.5014845360824742</v>
      </c>
      <c r="L47" s="92">
        <f t="shared" si="20"/>
        <v>0.7498350515463917</v>
      </c>
      <c r="M47" s="93">
        <f t="shared" si="21"/>
        <v>0</v>
      </c>
      <c r="N47" s="94">
        <f t="shared" si="22"/>
        <v>-12133</v>
      </c>
      <c r="O47" s="90">
        <v>40000</v>
      </c>
      <c r="P47" s="95">
        <v>41000</v>
      </c>
      <c r="Q47" s="90"/>
      <c r="R47" s="90"/>
      <c r="S47" s="95"/>
      <c r="T47" s="95">
        <v>41000</v>
      </c>
      <c r="U47" s="96">
        <f t="shared" si="15"/>
        <v>1.025</v>
      </c>
    </row>
    <row r="48" spans="2:21" ht="18.75" customHeight="1">
      <c r="B48" s="86"/>
      <c r="C48" s="87"/>
      <c r="D48" s="88" t="s">
        <v>73</v>
      </c>
      <c r="E48" s="89" t="s">
        <v>74</v>
      </c>
      <c r="F48" s="90">
        <v>41395</v>
      </c>
      <c r="G48" s="90">
        <v>46000</v>
      </c>
      <c r="H48" s="90">
        <v>46000</v>
      </c>
      <c r="I48" s="90">
        <v>22908</v>
      </c>
      <c r="J48" s="90">
        <v>43563</v>
      </c>
      <c r="K48" s="91">
        <f t="shared" si="19"/>
        <v>0.498</v>
      </c>
      <c r="L48" s="92">
        <f t="shared" si="20"/>
        <v>0.9470217391304347</v>
      </c>
      <c r="M48" s="93">
        <f t="shared" si="21"/>
        <v>0</v>
      </c>
      <c r="N48" s="94">
        <f t="shared" si="22"/>
        <v>-2437</v>
      </c>
      <c r="O48" s="90">
        <v>44000</v>
      </c>
      <c r="P48" s="95">
        <v>45000</v>
      </c>
      <c r="Q48" s="90"/>
      <c r="R48" s="90"/>
      <c r="S48" s="95"/>
      <c r="T48" s="95">
        <v>45000</v>
      </c>
      <c r="U48" s="96">
        <f t="shared" si="15"/>
        <v>1.0227272727272727</v>
      </c>
    </row>
    <row r="49" spans="2:21" ht="15">
      <c r="B49" s="86"/>
      <c r="C49" s="87"/>
      <c r="D49" s="88" t="s">
        <v>75</v>
      </c>
      <c r="E49" s="89" t="s">
        <v>76</v>
      </c>
      <c r="F49" s="90">
        <v>300</v>
      </c>
      <c r="G49" s="90">
        <v>500</v>
      </c>
      <c r="H49" s="90">
        <v>500</v>
      </c>
      <c r="I49" s="90">
        <v>207</v>
      </c>
      <c r="J49" s="90">
        <v>207</v>
      </c>
      <c r="K49" s="91">
        <f t="shared" si="19"/>
        <v>0.414</v>
      </c>
      <c r="L49" s="92">
        <f t="shared" si="20"/>
        <v>0.414</v>
      </c>
      <c r="M49" s="93">
        <f t="shared" si="21"/>
        <v>0</v>
      </c>
      <c r="N49" s="94">
        <f t="shared" si="22"/>
        <v>-293</v>
      </c>
      <c r="O49" s="90">
        <v>500</v>
      </c>
      <c r="P49" s="95">
        <v>500</v>
      </c>
      <c r="Q49" s="90"/>
      <c r="R49" s="90"/>
      <c r="S49" s="95"/>
      <c r="T49" s="95">
        <v>500</v>
      </c>
      <c r="U49" s="96">
        <f t="shared" si="15"/>
        <v>1</v>
      </c>
    </row>
    <row r="50" spans="2:21" ht="30">
      <c r="B50" s="86"/>
      <c r="C50" s="87"/>
      <c r="D50" s="88" t="s">
        <v>46</v>
      </c>
      <c r="E50" s="89" t="s">
        <v>47</v>
      </c>
      <c r="F50" s="90">
        <v>2736</v>
      </c>
      <c r="G50" s="90">
        <v>2000</v>
      </c>
      <c r="H50" s="90">
        <v>2000</v>
      </c>
      <c r="I50" s="90">
        <v>6737</v>
      </c>
      <c r="J50" s="90">
        <v>10233</v>
      </c>
      <c r="K50" s="91">
        <f t="shared" si="19"/>
        <v>3.3685</v>
      </c>
      <c r="L50" s="92">
        <f t="shared" si="20"/>
        <v>5.1165</v>
      </c>
      <c r="M50" s="93">
        <f t="shared" si="21"/>
        <v>8233</v>
      </c>
      <c r="N50" s="94">
        <f t="shared" si="22"/>
        <v>0</v>
      </c>
      <c r="O50" s="90">
        <v>11000</v>
      </c>
      <c r="P50" s="95">
        <v>6000</v>
      </c>
      <c r="Q50" s="90"/>
      <c r="R50" s="90"/>
      <c r="S50" s="95"/>
      <c r="T50" s="95">
        <v>6000</v>
      </c>
      <c r="U50" s="96">
        <f t="shared" si="15"/>
        <v>0.5454545454545454</v>
      </c>
    </row>
    <row r="51" spans="2:21" s="102" customFormat="1" ht="30.75" customHeight="1">
      <c r="B51" s="103"/>
      <c r="C51" s="104"/>
      <c r="D51" s="88" t="s">
        <v>77</v>
      </c>
      <c r="E51" s="89" t="s">
        <v>78</v>
      </c>
      <c r="F51" s="90">
        <v>18755</v>
      </c>
      <c r="G51" s="90">
        <v>13500</v>
      </c>
      <c r="H51" s="90"/>
      <c r="I51" s="90"/>
      <c r="J51" s="90">
        <v>13548</v>
      </c>
      <c r="K51" s="105"/>
      <c r="L51" s="92">
        <f t="shared" si="20"/>
        <v>1.0035555555555555</v>
      </c>
      <c r="M51" s="93">
        <f t="shared" si="21"/>
        <v>48</v>
      </c>
      <c r="N51" s="94">
        <f t="shared" si="22"/>
        <v>0</v>
      </c>
      <c r="O51" s="90">
        <v>13548</v>
      </c>
      <c r="P51" s="95">
        <v>1770</v>
      </c>
      <c r="Q51" s="106"/>
      <c r="R51" s="106"/>
      <c r="S51" s="107"/>
      <c r="T51" s="95">
        <v>1770</v>
      </c>
      <c r="U51" s="96">
        <f t="shared" si="15"/>
        <v>0.13064658990256864</v>
      </c>
    </row>
    <row r="52" spans="2:21" s="66" customFormat="1" ht="87.75" customHeight="1">
      <c r="B52" s="97"/>
      <c r="C52" s="98">
        <v>75616</v>
      </c>
      <c r="D52" s="99"/>
      <c r="E52" s="100" t="s">
        <v>79</v>
      </c>
      <c r="F52" s="101">
        <f aca="true" t="shared" si="23" ref="F52:T52">SUM(F53:F61)</f>
        <v>1771482</v>
      </c>
      <c r="G52" s="101">
        <f t="shared" si="23"/>
        <v>1680770</v>
      </c>
      <c r="H52" s="101">
        <f t="shared" si="23"/>
        <v>1680770</v>
      </c>
      <c r="I52" s="101">
        <f t="shared" si="23"/>
        <v>1096499</v>
      </c>
      <c r="J52" s="101">
        <f t="shared" si="23"/>
        <v>1618219</v>
      </c>
      <c r="K52" s="101">
        <f t="shared" si="23"/>
        <v>15.234905911230769</v>
      </c>
      <c r="L52" s="101">
        <f t="shared" si="23"/>
        <v>22.790379061188403</v>
      </c>
      <c r="M52" s="101">
        <f t="shared" si="23"/>
        <v>48008</v>
      </c>
      <c r="N52" s="101">
        <f t="shared" si="23"/>
        <v>-110559</v>
      </c>
      <c r="O52" s="101">
        <f t="shared" si="23"/>
        <v>1825100</v>
      </c>
      <c r="P52" s="101">
        <f t="shared" si="23"/>
        <v>1942000</v>
      </c>
      <c r="Q52" s="101">
        <f t="shared" si="23"/>
        <v>0</v>
      </c>
      <c r="R52" s="101">
        <f t="shared" si="23"/>
        <v>0</v>
      </c>
      <c r="S52" s="101">
        <f t="shared" si="23"/>
        <v>0</v>
      </c>
      <c r="T52" s="101">
        <f t="shared" si="23"/>
        <v>1942000</v>
      </c>
      <c r="U52" s="96">
        <f t="shared" si="15"/>
        <v>1.0640512848611035</v>
      </c>
    </row>
    <row r="53" spans="2:21" ht="15">
      <c r="B53" s="86"/>
      <c r="C53" s="87"/>
      <c r="D53" s="88" t="s">
        <v>67</v>
      </c>
      <c r="E53" s="89" t="s">
        <v>68</v>
      </c>
      <c r="F53" s="90">
        <v>1105107</v>
      </c>
      <c r="G53" s="90">
        <v>1072000</v>
      </c>
      <c r="H53" s="90">
        <v>1072000</v>
      </c>
      <c r="I53" s="90">
        <v>700557</v>
      </c>
      <c r="J53" s="90">
        <v>982819</v>
      </c>
      <c r="K53" s="91">
        <f aca="true" t="shared" si="24" ref="K53:K61">I53/H53</f>
        <v>0.6535046641791045</v>
      </c>
      <c r="L53" s="92">
        <f aca="true" t="shared" si="25" ref="L53:L61">J53/G53</f>
        <v>0.9168087686567165</v>
      </c>
      <c r="M53" s="93">
        <f aca="true" t="shared" si="26" ref="M53:M61">IF((J53-G53)&gt;0,J53-G53,0)</f>
        <v>0</v>
      </c>
      <c r="N53" s="94">
        <f aca="true" t="shared" si="27" ref="N53:N61">IF((J53-G53)&lt;0,J53-G53,0)</f>
        <v>-89181</v>
      </c>
      <c r="O53" s="90">
        <v>1150000</v>
      </c>
      <c r="P53" s="95">
        <v>1250000</v>
      </c>
      <c r="Q53" s="90"/>
      <c r="R53" s="90"/>
      <c r="S53" s="95"/>
      <c r="T53" s="95">
        <v>1250000</v>
      </c>
      <c r="U53" s="96">
        <f t="shared" si="15"/>
        <v>1.0869565217391304</v>
      </c>
    </row>
    <row r="54" spans="2:21" ht="15">
      <c r="B54" s="86"/>
      <c r="C54" s="87"/>
      <c r="D54" s="88" t="s">
        <v>69</v>
      </c>
      <c r="E54" s="89" t="s">
        <v>70</v>
      </c>
      <c r="F54" s="90">
        <v>101758</v>
      </c>
      <c r="G54" s="90">
        <v>97970</v>
      </c>
      <c r="H54" s="90">
        <v>97970</v>
      </c>
      <c r="I54" s="90">
        <v>79173</v>
      </c>
      <c r="J54" s="90">
        <v>106685</v>
      </c>
      <c r="K54" s="91">
        <f t="shared" si="24"/>
        <v>0.8081351434112484</v>
      </c>
      <c r="L54" s="92">
        <f t="shared" si="25"/>
        <v>1.0889558027967745</v>
      </c>
      <c r="M54" s="93">
        <f t="shared" si="26"/>
        <v>8715</v>
      </c>
      <c r="N54" s="94">
        <f t="shared" si="27"/>
        <v>0</v>
      </c>
      <c r="O54" s="90">
        <v>110000</v>
      </c>
      <c r="P54" s="95">
        <v>110000</v>
      </c>
      <c r="Q54" s="90"/>
      <c r="R54" s="90"/>
      <c r="S54" s="95"/>
      <c r="T54" s="95">
        <v>110000</v>
      </c>
      <c r="U54" s="96">
        <f t="shared" si="15"/>
        <v>1</v>
      </c>
    </row>
    <row r="55" spans="2:21" ht="15">
      <c r="B55" s="86"/>
      <c r="C55" s="87"/>
      <c r="D55" s="88" t="s">
        <v>71</v>
      </c>
      <c r="E55" s="89" t="s">
        <v>72</v>
      </c>
      <c r="F55" s="90">
        <v>22736</v>
      </c>
      <c r="G55" s="90">
        <v>21000</v>
      </c>
      <c r="H55" s="90">
        <v>21000</v>
      </c>
      <c r="I55" s="90">
        <v>15380</v>
      </c>
      <c r="J55" s="90">
        <v>20131</v>
      </c>
      <c r="K55" s="91">
        <f t="shared" si="24"/>
        <v>0.7323809523809524</v>
      </c>
      <c r="L55" s="92">
        <f t="shared" si="25"/>
        <v>0.9586190476190476</v>
      </c>
      <c r="M55" s="93">
        <f t="shared" si="26"/>
        <v>0</v>
      </c>
      <c r="N55" s="94">
        <f t="shared" si="27"/>
        <v>-869</v>
      </c>
      <c r="O55" s="90">
        <v>22000</v>
      </c>
      <c r="P55" s="95">
        <v>23000</v>
      </c>
      <c r="Q55" s="90"/>
      <c r="R55" s="90"/>
      <c r="S55" s="95"/>
      <c r="T55" s="95">
        <v>23000</v>
      </c>
      <c r="U55" s="96">
        <f t="shared" si="15"/>
        <v>1.0454545454545454</v>
      </c>
    </row>
    <row r="56" spans="2:21" ht="13.5" customHeight="1">
      <c r="B56" s="86"/>
      <c r="C56" s="87"/>
      <c r="D56" s="88" t="s">
        <v>73</v>
      </c>
      <c r="E56" s="89" t="s">
        <v>74</v>
      </c>
      <c r="F56" s="90">
        <v>156896</v>
      </c>
      <c r="G56" s="90">
        <v>152000</v>
      </c>
      <c r="H56" s="90">
        <v>152000</v>
      </c>
      <c r="I56" s="90">
        <v>90283</v>
      </c>
      <c r="J56" s="90">
        <v>150605</v>
      </c>
      <c r="K56" s="91">
        <f t="shared" si="24"/>
        <v>0.5939671052631579</v>
      </c>
      <c r="L56" s="92">
        <f t="shared" si="25"/>
        <v>0.9908223684210526</v>
      </c>
      <c r="M56" s="93">
        <f t="shared" si="26"/>
        <v>0</v>
      </c>
      <c r="N56" s="94">
        <f t="shared" si="27"/>
        <v>-1395</v>
      </c>
      <c r="O56" s="90">
        <v>155000</v>
      </c>
      <c r="P56" s="95">
        <v>160000</v>
      </c>
      <c r="Q56" s="90"/>
      <c r="R56" s="90"/>
      <c r="S56" s="95"/>
      <c r="T56" s="95">
        <v>160000</v>
      </c>
      <c r="U56" s="96">
        <f t="shared" si="15"/>
        <v>1.032258064516129</v>
      </c>
    </row>
    <row r="57" spans="2:21" ht="15">
      <c r="B57" s="86"/>
      <c r="C57" s="87"/>
      <c r="D57" s="88" t="s">
        <v>80</v>
      </c>
      <c r="E57" s="89" t="s">
        <v>81</v>
      </c>
      <c r="F57" s="90">
        <v>24841</v>
      </c>
      <c r="G57" s="90">
        <v>2300</v>
      </c>
      <c r="H57" s="90">
        <v>2300</v>
      </c>
      <c r="I57" s="90">
        <v>24124</v>
      </c>
      <c r="J57" s="90">
        <v>35722</v>
      </c>
      <c r="K57" s="91">
        <f t="shared" si="24"/>
        <v>10.488695652173913</v>
      </c>
      <c r="L57" s="92">
        <f t="shared" si="25"/>
        <v>15.531304347826087</v>
      </c>
      <c r="M57" s="93">
        <f t="shared" si="26"/>
        <v>33422</v>
      </c>
      <c r="N57" s="94">
        <f t="shared" si="27"/>
        <v>0</v>
      </c>
      <c r="O57" s="90">
        <v>40000</v>
      </c>
      <c r="P57" s="95">
        <v>41000</v>
      </c>
      <c r="Q57" s="90"/>
      <c r="R57" s="90"/>
      <c r="S57" s="95"/>
      <c r="T57" s="95">
        <v>41000</v>
      </c>
      <c r="U57" s="96">
        <f t="shared" si="15"/>
        <v>1.025</v>
      </c>
    </row>
    <row r="58" spans="2:21" ht="15">
      <c r="B58" s="86"/>
      <c r="C58" s="87"/>
      <c r="D58" s="88" t="s">
        <v>82</v>
      </c>
      <c r="E58" s="89" t="s">
        <v>83</v>
      </c>
      <c r="F58" s="90">
        <v>125</v>
      </c>
      <c r="G58" s="90">
        <v>500</v>
      </c>
      <c r="H58" s="90">
        <v>500</v>
      </c>
      <c r="I58" s="90">
        <v>80</v>
      </c>
      <c r="J58" s="90">
        <v>80</v>
      </c>
      <c r="K58" s="91">
        <f t="shared" si="24"/>
        <v>0.16</v>
      </c>
      <c r="L58" s="92">
        <f t="shared" si="25"/>
        <v>0.16</v>
      </c>
      <c r="M58" s="93">
        <f t="shared" si="26"/>
        <v>0</v>
      </c>
      <c r="N58" s="94">
        <f t="shared" si="27"/>
        <v>-420</v>
      </c>
      <c r="O58" s="90">
        <v>100</v>
      </c>
      <c r="P58" s="95"/>
      <c r="Q58" s="90"/>
      <c r="R58" s="90"/>
      <c r="S58" s="95"/>
      <c r="T58" s="95"/>
      <c r="U58" s="96">
        <f t="shared" si="15"/>
        <v>0</v>
      </c>
    </row>
    <row r="59" spans="2:21" ht="15">
      <c r="B59" s="86"/>
      <c r="C59" s="87"/>
      <c r="D59" s="88" t="s">
        <v>84</v>
      </c>
      <c r="E59" s="89" t="s">
        <v>85</v>
      </c>
      <c r="F59" s="90">
        <v>150030</v>
      </c>
      <c r="G59" s="90">
        <v>140000</v>
      </c>
      <c r="H59" s="90">
        <v>140000</v>
      </c>
      <c r="I59" s="90">
        <v>79144</v>
      </c>
      <c r="J59" s="90">
        <v>121306</v>
      </c>
      <c r="K59" s="91">
        <f t="shared" si="24"/>
        <v>0.5653142857142858</v>
      </c>
      <c r="L59" s="92">
        <f t="shared" si="25"/>
        <v>0.8664714285714286</v>
      </c>
      <c r="M59" s="93">
        <f t="shared" si="26"/>
        <v>0</v>
      </c>
      <c r="N59" s="94">
        <f t="shared" si="27"/>
        <v>-18694</v>
      </c>
      <c r="O59" s="90">
        <v>145000</v>
      </c>
      <c r="P59" s="95">
        <v>150000</v>
      </c>
      <c r="Q59" s="90"/>
      <c r="R59" s="90"/>
      <c r="S59" s="95"/>
      <c r="T59" s="95">
        <v>150000</v>
      </c>
      <c r="U59" s="96">
        <f t="shared" si="15"/>
        <v>1.0344827586206897</v>
      </c>
    </row>
    <row r="60" spans="2:21" ht="27" customHeight="1">
      <c r="B60" s="86"/>
      <c r="C60" s="87"/>
      <c r="D60" s="88" t="s">
        <v>75</v>
      </c>
      <c r="E60" s="89" t="s">
        <v>76</v>
      </c>
      <c r="F60" s="90">
        <v>193220</v>
      </c>
      <c r="G60" s="90">
        <v>185000</v>
      </c>
      <c r="H60" s="90">
        <v>185000</v>
      </c>
      <c r="I60" s="90">
        <v>100882</v>
      </c>
      <c r="J60" s="90">
        <v>188274</v>
      </c>
      <c r="K60" s="91">
        <f t="shared" si="24"/>
        <v>0.5453081081081081</v>
      </c>
      <c r="L60" s="92">
        <f t="shared" si="25"/>
        <v>1.0176972972972973</v>
      </c>
      <c r="M60" s="93">
        <f t="shared" si="26"/>
        <v>3274</v>
      </c>
      <c r="N60" s="94">
        <f t="shared" si="27"/>
        <v>0</v>
      </c>
      <c r="O60" s="90">
        <v>190000</v>
      </c>
      <c r="P60" s="95">
        <v>195000</v>
      </c>
      <c r="Q60" s="90"/>
      <c r="R60" s="90"/>
      <c r="S60" s="95"/>
      <c r="T60" s="95">
        <v>195000</v>
      </c>
      <c r="U60" s="96">
        <f t="shared" si="15"/>
        <v>1.0263157894736843</v>
      </c>
    </row>
    <row r="61" spans="2:21" ht="28.5" customHeight="1">
      <c r="B61" s="86"/>
      <c r="C61" s="87"/>
      <c r="D61" s="88" t="s">
        <v>46</v>
      </c>
      <c r="E61" s="89" t="s">
        <v>47</v>
      </c>
      <c r="F61" s="90">
        <v>16769</v>
      </c>
      <c r="G61" s="90">
        <v>10000</v>
      </c>
      <c r="H61" s="90">
        <v>10000</v>
      </c>
      <c r="I61" s="90">
        <v>6876</v>
      </c>
      <c r="J61" s="90">
        <v>12597</v>
      </c>
      <c r="K61" s="91">
        <f t="shared" si="24"/>
        <v>0.6876</v>
      </c>
      <c r="L61" s="92">
        <f t="shared" si="25"/>
        <v>1.2597</v>
      </c>
      <c r="M61" s="93">
        <f t="shared" si="26"/>
        <v>2597</v>
      </c>
      <c r="N61" s="94">
        <f t="shared" si="27"/>
        <v>0</v>
      </c>
      <c r="O61" s="90">
        <v>13000</v>
      </c>
      <c r="P61" s="95">
        <v>13000</v>
      </c>
      <c r="Q61" s="90"/>
      <c r="R61" s="90"/>
      <c r="S61" s="95"/>
      <c r="T61" s="95">
        <v>13000</v>
      </c>
      <c r="U61" s="96">
        <f t="shared" si="15"/>
        <v>1</v>
      </c>
    </row>
    <row r="62" spans="2:21" s="66" customFormat="1" ht="63.75" customHeight="1">
      <c r="B62" s="97"/>
      <c r="C62" s="98">
        <v>75618</v>
      </c>
      <c r="D62" s="99"/>
      <c r="E62" s="100" t="s">
        <v>86</v>
      </c>
      <c r="F62" s="101">
        <f aca="true" t="shared" si="28" ref="F62:T62">SUM(F63:F67)</f>
        <v>521390</v>
      </c>
      <c r="G62" s="101">
        <f t="shared" si="28"/>
        <v>481600</v>
      </c>
      <c r="H62" s="101">
        <f t="shared" si="28"/>
        <v>476600</v>
      </c>
      <c r="I62" s="101">
        <f t="shared" si="28"/>
        <v>297396</v>
      </c>
      <c r="J62" s="101">
        <f t="shared" si="28"/>
        <v>442535</v>
      </c>
      <c r="K62" s="101">
        <f t="shared" si="28"/>
        <v>4.556872735961768</v>
      </c>
      <c r="L62" s="101">
        <f t="shared" si="28"/>
        <v>6.462411945259042</v>
      </c>
      <c r="M62" s="101">
        <f t="shared" si="28"/>
        <v>25799</v>
      </c>
      <c r="N62" s="101">
        <f t="shared" si="28"/>
        <v>-64864</v>
      </c>
      <c r="O62" s="101">
        <f t="shared" si="28"/>
        <v>485840</v>
      </c>
      <c r="P62" s="101">
        <f t="shared" si="28"/>
        <v>492120</v>
      </c>
      <c r="Q62" s="101">
        <f t="shared" si="28"/>
        <v>0</v>
      </c>
      <c r="R62" s="101">
        <f t="shared" si="28"/>
        <v>0</v>
      </c>
      <c r="S62" s="101">
        <f t="shared" si="28"/>
        <v>0</v>
      </c>
      <c r="T62" s="101">
        <f t="shared" si="28"/>
        <v>492120</v>
      </c>
      <c r="U62" s="96">
        <f t="shared" si="15"/>
        <v>1.012926066194632</v>
      </c>
    </row>
    <row r="63" spans="2:21" ht="15">
      <c r="B63" s="86"/>
      <c r="C63" s="87"/>
      <c r="D63" s="88" t="s">
        <v>87</v>
      </c>
      <c r="E63" s="89" t="s">
        <v>88</v>
      </c>
      <c r="F63" s="90">
        <v>335250</v>
      </c>
      <c r="G63" s="90">
        <v>275000</v>
      </c>
      <c r="H63" s="90">
        <v>270000</v>
      </c>
      <c r="I63" s="90">
        <v>152974</v>
      </c>
      <c r="J63" s="90">
        <v>234019</v>
      </c>
      <c r="K63" s="91">
        <f>I63/H63</f>
        <v>0.5665703703703704</v>
      </c>
      <c r="L63" s="92">
        <f>J63/G63</f>
        <v>0.8509781818181819</v>
      </c>
      <c r="M63" s="93">
        <f>IF((J63-G63)&gt;0,J63-G63,0)</f>
        <v>0</v>
      </c>
      <c r="N63" s="94">
        <f>IF((J63-G63)&lt;0,J63-G63,0)</f>
        <v>-40981</v>
      </c>
      <c r="O63" s="90">
        <v>275000</v>
      </c>
      <c r="P63" s="95">
        <v>280000</v>
      </c>
      <c r="Q63" s="90"/>
      <c r="R63" s="90"/>
      <c r="S63" s="95"/>
      <c r="T63" s="95">
        <v>280000</v>
      </c>
      <c r="U63" s="96">
        <f t="shared" si="15"/>
        <v>1.018181818181818</v>
      </c>
    </row>
    <row r="64" spans="2:21" ht="15">
      <c r="B64" s="86"/>
      <c r="C64" s="87"/>
      <c r="D64" s="88" t="s">
        <v>89</v>
      </c>
      <c r="E64" s="89" t="s">
        <v>90</v>
      </c>
      <c r="F64" s="90"/>
      <c r="G64" s="90">
        <v>10000</v>
      </c>
      <c r="H64" s="90">
        <v>10000</v>
      </c>
      <c r="I64" s="90">
        <v>19128</v>
      </c>
      <c r="J64" s="90">
        <v>30069</v>
      </c>
      <c r="K64" s="91">
        <f>I64/H64</f>
        <v>1.9128</v>
      </c>
      <c r="L64" s="92">
        <f>J64/G64</f>
        <v>3.0069</v>
      </c>
      <c r="M64" s="93">
        <f>IF((J64-G64)&gt;0,J64-G64,0)</f>
        <v>20069</v>
      </c>
      <c r="N64" s="94">
        <f>IF((J64-G64)&lt;0,J64-G64,0)</f>
        <v>0</v>
      </c>
      <c r="O64" s="90">
        <v>31000</v>
      </c>
      <c r="P64" s="95">
        <v>31000</v>
      </c>
      <c r="Q64" s="90"/>
      <c r="R64" s="90"/>
      <c r="S64" s="95"/>
      <c r="T64" s="95">
        <v>31000</v>
      </c>
      <c r="U64" s="96">
        <f t="shared" si="15"/>
        <v>1</v>
      </c>
    </row>
    <row r="65" spans="2:21" ht="36" customHeight="1">
      <c r="B65" s="86"/>
      <c r="C65" s="87"/>
      <c r="D65" s="88" t="s">
        <v>91</v>
      </c>
      <c r="E65" s="89" t="s">
        <v>92</v>
      </c>
      <c r="F65" s="90">
        <v>161182</v>
      </c>
      <c r="G65" s="90">
        <v>150000</v>
      </c>
      <c r="H65" s="90">
        <v>150000</v>
      </c>
      <c r="I65" s="90">
        <v>114206</v>
      </c>
      <c r="J65" s="90">
        <v>155722</v>
      </c>
      <c r="K65" s="91">
        <f>I65/H65</f>
        <v>0.7613733333333333</v>
      </c>
      <c r="L65" s="92">
        <f>J65/G65</f>
        <v>1.0381466666666668</v>
      </c>
      <c r="M65" s="93">
        <f>IF((J65-G65)&gt;0,J65-G65,0)</f>
        <v>5722</v>
      </c>
      <c r="N65" s="94">
        <f>IF((J65-G65)&lt;0,J65-G65,0)</f>
        <v>0</v>
      </c>
      <c r="O65" s="90">
        <v>155730</v>
      </c>
      <c r="P65" s="95">
        <v>156000</v>
      </c>
      <c r="Q65" s="90"/>
      <c r="R65" s="90"/>
      <c r="S65" s="95"/>
      <c r="T65" s="95">
        <v>156000</v>
      </c>
      <c r="U65" s="96">
        <f t="shared" si="15"/>
        <v>1.0017337699865152</v>
      </c>
    </row>
    <row r="66" spans="2:21" ht="62.25" customHeight="1">
      <c r="B66" s="86"/>
      <c r="C66" s="87"/>
      <c r="D66" s="88" t="s">
        <v>93</v>
      </c>
      <c r="E66" s="89" t="s">
        <v>94</v>
      </c>
      <c r="F66" s="90">
        <v>24864</v>
      </c>
      <c r="G66" s="90">
        <v>46500</v>
      </c>
      <c r="H66" s="90">
        <v>46500</v>
      </c>
      <c r="I66" s="90">
        <v>10980</v>
      </c>
      <c r="J66" s="90">
        <v>22617</v>
      </c>
      <c r="K66" s="91">
        <f>I66/H66</f>
        <v>0.2361290322580645</v>
      </c>
      <c r="L66" s="92">
        <f>J66/G66</f>
        <v>0.48638709677419356</v>
      </c>
      <c r="M66" s="93">
        <f>IF((J66-G66)&gt;0,J66-G66,0)</f>
        <v>0</v>
      </c>
      <c r="N66" s="94">
        <f>IF((J66-G66)&lt;0,J66-G66,0)</f>
        <v>-23883</v>
      </c>
      <c r="O66" s="90">
        <v>24000</v>
      </c>
      <c r="P66" s="95">
        <v>25000</v>
      </c>
      <c r="Q66" s="90"/>
      <c r="R66" s="90"/>
      <c r="S66" s="95"/>
      <c r="T66" s="95">
        <v>25000</v>
      </c>
      <c r="U66" s="96">
        <f t="shared" si="15"/>
        <v>1.0416666666666667</v>
      </c>
    </row>
    <row r="67" spans="2:21" ht="30.75" customHeight="1">
      <c r="B67" s="86"/>
      <c r="C67" s="87"/>
      <c r="D67" s="88" t="s">
        <v>46</v>
      </c>
      <c r="E67" s="89" t="s">
        <v>47</v>
      </c>
      <c r="F67" s="90">
        <v>94</v>
      </c>
      <c r="G67" s="90">
        <v>100</v>
      </c>
      <c r="H67" s="90">
        <v>100</v>
      </c>
      <c r="I67" s="90">
        <v>108</v>
      </c>
      <c r="J67" s="90">
        <v>108</v>
      </c>
      <c r="K67" s="91">
        <f>I67/H67</f>
        <v>1.08</v>
      </c>
      <c r="L67" s="92">
        <f>J67/G67</f>
        <v>1.08</v>
      </c>
      <c r="M67" s="93">
        <f>IF((J67-G67)&gt;0,J67-G67,0)</f>
        <v>8</v>
      </c>
      <c r="N67" s="94">
        <f>IF((J67-G67)&lt;0,J67-G67,0)</f>
        <v>0</v>
      </c>
      <c r="O67" s="90">
        <v>110</v>
      </c>
      <c r="P67" s="95">
        <v>120</v>
      </c>
      <c r="Q67" s="90"/>
      <c r="R67" s="90"/>
      <c r="S67" s="95"/>
      <c r="T67" s="95">
        <v>120</v>
      </c>
      <c r="U67" s="96">
        <f t="shared" si="15"/>
        <v>1.0909090909090908</v>
      </c>
    </row>
    <row r="68" spans="2:21" s="66" customFormat="1" ht="46.5" customHeight="1">
      <c r="B68" s="97"/>
      <c r="C68" s="98">
        <v>75621</v>
      </c>
      <c r="D68" s="99"/>
      <c r="E68" s="100" t="s">
        <v>95</v>
      </c>
      <c r="F68" s="101">
        <f aca="true" t="shared" si="29" ref="F68:T68">SUM(F69:F70)</f>
        <v>2939263</v>
      </c>
      <c r="G68" s="101">
        <f t="shared" si="29"/>
        <v>3168548</v>
      </c>
      <c r="H68" s="101">
        <f t="shared" si="29"/>
        <v>3168548</v>
      </c>
      <c r="I68" s="101">
        <f t="shared" si="29"/>
        <v>1555204</v>
      </c>
      <c r="J68" s="101">
        <f t="shared" si="29"/>
        <v>2346033</v>
      </c>
      <c r="K68" s="101">
        <f t="shared" si="29"/>
        <v>1.1370799522461688</v>
      </c>
      <c r="L68" s="101">
        <f t="shared" si="29"/>
        <v>1.0050148706123396</v>
      </c>
      <c r="M68" s="101">
        <f t="shared" si="29"/>
        <v>0</v>
      </c>
      <c r="N68" s="101">
        <f t="shared" si="29"/>
        <v>-822515</v>
      </c>
      <c r="O68" s="101">
        <f t="shared" si="29"/>
        <v>3119548</v>
      </c>
      <c r="P68" s="101">
        <f t="shared" si="29"/>
        <v>3655260</v>
      </c>
      <c r="Q68" s="101">
        <f t="shared" si="29"/>
        <v>0</v>
      </c>
      <c r="R68" s="101">
        <f t="shared" si="29"/>
        <v>0</v>
      </c>
      <c r="S68" s="101">
        <f t="shared" si="29"/>
        <v>0</v>
      </c>
      <c r="T68" s="101">
        <f t="shared" si="29"/>
        <v>3655260</v>
      </c>
      <c r="U68" s="96">
        <f t="shared" si="15"/>
        <v>1.1717274425653974</v>
      </c>
    </row>
    <row r="69" spans="2:21" ht="32.25" customHeight="1">
      <c r="B69" s="86"/>
      <c r="C69" s="87"/>
      <c r="D69" s="88" t="s">
        <v>96</v>
      </c>
      <c r="E69" s="89" t="s">
        <v>97</v>
      </c>
      <c r="F69" s="90">
        <v>2668687</v>
      </c>
      <c r="G69" s="90">
        <v>3088548</v>
      </c>
      <c r="H69" s="90">
        <v>3088548</v>
      </c>
      <c r="I69" s="90">
        <v>1503173</v>
      </c>
      <c r="J69" s="90">
        <v>2325877</v>
      </c>
      <c r="K69" s="91">
        <f>I69/H69</f>
        <v>0.48669245224616875</v>
      </c>
      <c r="L69" s="92">
        <f>J69/G69</f>
        <v>0.7530648706123395</v>
      </c>
      <c r="M69" s="93">
        <f>IF((J69-G69)&gt;0,J69-G69,0)</f>
        <v>0</v>
      </c>
      <c r="N69" s="94">
        <f>IF((J69-G69)&lt;0,J69-G69,0)</f>
        <v>-762671</v>
      </c>
      <c r="O69" s="90">
        <v>3088548</v>
      </c>
      <c r="P69" s="95">
        <v>3623260</v>
      </c>
      <c r="Q69" s="90"/>
      <c r="R69" s="90"/>
      <c r="S69" s="95"/>
      <c r="T69" s="95">
        <v>3623260</v>
      </c>
      <c r="U69" s="96">
        <f t="shared" si="15"/>
        <v>1.1731273077187079</v>
      </c>
    </row>
    <row r="70" spans="2:21" ht="35.25" customHeight="1">
      <c r="B70" s="86"/>
      <c r="C70" s="87"/>
      <c r="D70" s="88" t="s">
        <v>98</v>
      </c>
      <c r="E70" s="89" t="s">
        <v>99</v>
      </c>
      <c r="F70" s="90">
        <v>270576</v>
      </c>
      <c r="G70" s="90">
        <v>80000</v>
      </c>
      <c r="H70" s="90">
        <v>80000</v>
      </c>
      <c r="I70" s="90">
        <v>52031</v>
      </c>
      <c r="J70" s="90">
        <v>20156</v>
      </c>
      <c r="K70" s="91">
        <f>I70/H70</f>
        <v>0.6503875</v>
      </c>
      <c r="L70" s="92">
        <f>J70/G70</f>
        <v>0.25195</v>
      </c>
      <c r="M70" s="93">
        <f>IF((J70-G70)&gt;0,J70-G70,0)</f>
        <v>0</v>
      </c>
      <c r="N70" s="94">
        <f>IF((J70-G70)&lt;0,J70-G70,0)</f>
        <v>-59844</v>
      </c>
      <c r="O70" s="90">
        <v>31000</v>
      </c>
      <c r="P70" s="95">
        <v>32000</v>
      </c>
      <c r="Q70" s="90"/>
      <c r="R70" s="90"/>
      <c r="S70" s="95"/>
      <c r="T70" s="95">
        <v>32000</v>
      </c>
      <c r="U70" s="96">
        <f aca="true" t="shared" si="30" ref="U70:U101">P70/O70</f>
        <v>1.032258064516129</v>
      </c>
    </row>
    <row r="71" spans="2:21" s="66" customFormat="1" ht="47.25" customHeight="1">
      <c r="B71" s="97"/>
      <c r="C71" s="98">
        <v>75647</v>
      </c>
      <c r="D71" s="99"/>
      <c r="E71" s="100" t="s">
        <v>100</v>
      </c>
      <c r="F71" s="101">
        <f aca="true" t="shared" si="31" ref="F71:T71">SUM(F72)</f>
        <v>0</v>
      </c>
      <c r="G71" s="101">
        <f t="shared" si="31"/>
        <v>0</v>
      </c>
      <c r="H71" s="101">
        <f t="shared" si="31"/>
        <v>0</v>
      </c>
      <c r="I71" s="101">
        <f t="shared" si="31"/>
        <v>3089</v>
      </c>
      <c r="J71" s="101">
        <f t="shared" si="31"/>
        <v>4997</v>
      </c>
      <c r="K71" s="101">
        <f t="shared" si="31"/>
        <v>0</v>
      </c>
      <c r="L71" s="101">
        <f t="shared" si="31"/>
        <v>0</v>
      </c>
      <c r="M71" s="101">
        <f t="shared" si="31"/>
        <v>4997</v>
      </c>
      <c r="N71" s="101">
        <f t="shared" si="31"/>
        <v>0</v>
      </c>
      <c r="O71" s="101">
        <f t="shared" si="31"/>
        <v>5500</v>
      </c>
      <c r="P71" s="101">
        <f t="shared" si="31"/>
        <v>6000</v>
      </c>
      <c r="Q71" s="101">
        <f t="shared" si="31"/>
        <v>0</v>
      </c>
      <c r="R71" s="101">
        <f t="shared" si="31"/>
        <v>0</v>
      </c>
      <c r="S71" s="101">
        <f t="shared" si="31"/>
        <v>0</v>
      </c>
      <c r="T71" s="101">
        <f t="shared" si="31"/>
        <v>6000</v>
      </c>
      <c r="U71" s="96">
        <f t="shared" si="30"/>
        <v>1.0909090909090908</v>
      </c>
    </row>
    <row r="72" spans="2:21" ht="15.75" thickBot="1">
      <c r="B72" s="86"/>
      <c r="C72" s="87"/>
      <c r="D72" s="88" t="s">
        <v>26</v>
      </c>
      <c r="E72" s="89" t="s">
        <v>27</v>
      </c>
      <c r="F72" s="90"/>
      <c r="G72" s="90">
        <v>0</v>
      </c>
      <c r="H72" s="90">
        <v>0</v>
      </c>
      <c r="I72" s="90">
        <v>3089</v>
      </c>
      <c r="J72" s="90">
        <v>4997</v>
      </c>
      <c r="K72" s="91"/>
      <c r="L72" s="92"/>
      <c r="M72" s="93">
        <f>IF((J72-G72)&gt;0,J72-G72,0)</f>
        <v>4997</v>
      </c>
      <c r="N72" s="94">
        <f>IF((J72-G72)&lt;0,J72-G72,0)</f>
        <v>0</v>
      </c>
      <c r="O72" s="90">
        <v>5500</v>
      </c>
      <c r="P72" s="95">
        <v>6000</v>
      </c>
      <c r="Q72" s="90"/>
      <c r="R72" s="90"/>
      <c r="S72" s="95"/>
      <c r="T72" s="95">
        <v>6000</v>
      </c>
      <c r="U72" s="96">
        <f t="shared" si="30"/>
        <v>1.0909090909090908</v>
      </c>
    </row>
    <row r="73" spans="2:21" s="21" customFormat="1" ht="21" customHeight="1" thickBot="1">
      <c r="B73" s="63">
        <v>758</v>
      </c>
      <c r="C73" s="64"/>
      <c r="D73" s="24"/>
      <c r="E73" s="25" t="s">
        <v>101</v>
      </c>
      <c r="F73" s="26" t="e">
        <f>SUM(F74,#REF!,F76,F78)</f>
        <v>#REF!</v>
      </c>
      <c r="G73" s="26">
        <f aca="true" t="shared" si="32" ref="G73:T73">SUM(G74,G76,G78)</f>
        <v>4935486</v>
      </c>
      <c r="H73" s="26">
        <f t="shared" si="32"/>
        <v>4876116</v>
      </c>
      <c r="I73" s="26">
        <f t="shared" si="32"/>
        <v>2904400</v>
      </c>
      <c r="J73" s="26">
        <f t="shared" si="32"/>
        <v>4104961</v>
      </c>
      <c r="K73" s="26">
        <f t="shared" si="32"/>
        <v>1.615377496159959</v>
      </c>
      <c r="L73" s="26">
        <f t="shared" si="32"/>
        <v>2.348376875917098</v>
      </c>
      <c r="M73" s="26">
        <f t="shared" si="32"/>
        <v>0</v>
      </c>
      <c r="N73" s="26">
        <f t="shared" si="32"/>
        <v>-830525</v>
      </c>
      <c r="O73" s="27">
        <f t="shared" si="32"/>
        <v>4935486</v>
      </c>
      <c r="P73" s="26">
        <f t="shared" si="32"/>
        <v>5204407</v>
      </c>
      <c r="Q73" s="26">
        <f t="shared" si="32"/>
        <v>0</v>
      </c>
      <c r="R73" s="26">
        <f t="shared" si="32"/>
        <v>0</v>
      </c>
      <c r="S73" s="26">
        <f t="shared" si="32"/>
        <v>0</v>
      </c>
      <c r="T73" s="28">
        <f t="shared" si="32"/>
        <v>5204407</v>
      </c>
      <c r="U73" s="29">
        <f t="shared" si="30"/>
        <v>1.0544872379336099</v>
      </c>
    </row>
    <row r="74" spans="2:21" s="66" customFormat="1" ht="44.25" customHeight="1">
      <c r="B74" s="67"/>
      <c r="C74" s="68">
        <v>75801</v>
      </c>
      <c r="D74" s="32"/>
      <c r="E74" s="33" t="s">
        <v>102</v>
      </c>
      <c r="F74" s="34">
        <f aca="true" t="shared" si="33" ref="F74:R74">SUM(F75)</f>
        <v>3873524</v>
      </c>
      <c r="G74" s="34">
        <f t="shared" si="33"/>
        <v>4102826</v>
      </c>
      <c r="H74" s="34">
        <f t="shared" si="33"/>
        <v>4043456</v>
      </c>
      <c r="I74" s="34">
        <f t="shared" si="33"/>
        <v>2488072</v>
      </c>
      <c r="J74" s="34">
        <f t="shared" si="33"/>
        <v>3480469</v>
      </c>
      <c r="K74" s="34">
        <f t="shared" si="33"/>
        <v>0.6153330220484655</v>
      </c>
      <c r="L74" s="34">
        <f t="shared" si="33"/>
        <v>0.8483101647498578</v>
      </c>
      <c r="M74" s="34">
        <f t="shared" si="33"/>
        <v>0</v>
      </c>
      <c r="N74" s="34">
        <f t="shared" si="33"/>
        <v>-622357</v>
      </c>
      <c r="O74" s="34">
        <f t="shared" si="33"/>
        <v>4102826</v>
      </c>
      <c r="P74" s="34">
        <f t="shared" si="33"/>
        <v>4174838</v>
      </c>
      <c r="Q74" s="34">
        <f t="shared" si="33"/>
        <v>0</v>
      </c>
      <c r="R74" s="34">
        <f t="shared" si="33"/>
        <v>0</v>
      </c>
      <c r="S74" s="34"/>
      <c r="T74" s="34">
        <f>SUM(T75)</f>
        <v>4174838</v>
      </c>
      <c r="U74" s="35">
        <f t="shared" si="30"/>
        <v>1.0175518045366778</v>
      </c>
    </row>
    <row r="75" spans="2:21" ht="21" customHeight="1">
      <c r="B75" s="69"/>
      <c r="C75" s="37"/>
      <c r="D75" s="38" t="s">
        <v>103</v>
      </c>
      <c r="E75" s="39" t="s">
        <v>104</v>
      </c>
      <c r="F75" s="40">
        <v>3873524</v>
      </c>
      <c r="G75" s="40">
        <v>4102826</v>
      </c>
      <c r="H75" s="40">
        <v>4043456</v>
      </c>
      <c r="I75" s="40">
        <v>2488072</v>
      </c>
      <c r="J75" s="40">
        <v>3480469</v>
      </c>
      <c r="K75" s="41">
        <f>I75/H75</f>
        <v>0.6153330220484655</v>
      </c>
      <c r="L75" s="42">
        <f>J75/G75</f>
        <v>0.8483101647498578</v>
      </c>
      <c r="M75" s="43">
        <f>IF((J75-G75)&gt;0,J75-G75,0)</f>
        <v>0</v>
      </c>
      <c r="N75" s="44">
        <f>IF((J75-G75)&lt;0,J75-G75,0)</f>
        <v>-622357</v>
      </c>
      <c r="O75" s="40">
        <v>4102826</v>
      </c>
      <c r="P75" s="45">
        <v>4174838</v>
      </c>
      <c r="Q75" s="40"/>
      <c r="R75" s="40"/>
      <c r="S75" s="45"/>
      <c r="T75" s="45">
        <v>4174838</v>
      </c>
      <c r="U75" s="46">
        <f t="shared" si="30"/>
        <v>1.0175518045366778</v>
      </c>
    </row>
    <row r="76" spans="2:21" s="66" customFormat="1" ht="31.5" customHeight="1">
      <c r="B76" s="72"/>
      <c r="C76" s="73">
        <v>75807</v>
      </c>
      <c r="D76" s="48"/>
      <c r="E76" s="49" t="s">
        <v>105</v>
      </c>
      <c r="F76" s="50">
        <f aca="true" t="shared" si="34" ref="F76:R76">SUM(F77)</f>
        <v>858071</v>
      </c>
      <c r="G76" s="50">
        <f t="shared" si="34"/>
        <v>822137</v>
      </c>
      <c r="H76" s="50">
        <f t="shared" si="34"/>
        <v>822137</v>
      </c>
      <c r="I76" s="50">
        <f t="shared" si="34"/>
        <v>411066</v>
      </c>
      <c r="J76" s="50">
        <f t="shared" si="34"/>
        <v>616599</v>
      </c>
      <c r="K76" s="50">
        <f t="shared" si="34"/>
        <v>0.4999969591442789</v>
      </c>
      <c r="L76" s="50">
        <f t="shared" si="34"/>
        <v>0.7499954387164183</v>
      </c>
      <c r="M76" s="50">
        <f t="shared" si="34"/>
        <v>0</v>
      </c>
      <c r="N76" s="50">
        <f t="shared" si="34"/>
        <v>-205538</v>
      </c>
      <c r="O76" s="50">
        <f t="shared" si="34"/>
        <v>822137</v>
      </c>
      <c r="P76" s="50">
        <f t="shared" si="34"/>
        <v>1029569</v>
      </c>
      <c r="Q76" s="50">
        <f t="shared" si="34"/>
        <v>0</v>
      </c>
      <c r="R76" s="50">
        <f t="shared" si="34"/>
        <v>0</v>
      </c>
      <c r="S76" s="50"/>
      <c r="T76" s="50">
        <f>SUM(T77)</f>
        <v>1029569</v>
      </c>
      <c r="U76" s="46">
        <f t="shared" si="30"/>
        <v>1.2523083135779074</v>
      </c>
    </row>
    <row r="77" spans="2:21" ht="20.25" customHeight="1">
      <c r="B77" s="69"/>
      <c r="C77" s="37"/>
      <c r="D77" s="38" t="s">
        <v>103</v>
      </c>
      <c r="E77" s="39" t="s">
        <v>104</v>
      </c>
      <c r="F77" s="40">
        <v>858071</v>
      </c>
      <c r="G77" s="40">
        <v>822137</v>
      </c>
      <c r="H77" s="40">
        <v>822137</v>
      </c>
      <c r="I77" s="40">
        <v>411066</v>
      </c>
      <c r="J77" s="40">
        <v>616599</v>
      </c>
      <c r="K77" s="41">
        <f>I77/H77</f>
        <v>0.4999969591442789</v>
      </c>
      <c r="L77" s="42">
        <f>J77/G77</f>
        <v>0.7499954387164183</v>
      </c>
      <c r="M77" s="43">
        <f>IF((J77-G77)&gt;0,J77-G77,0)</f>
        <v>0</v>
      </c>
      <c r="N77" s="44">
        <f>IF((J77-G77)&lt;0,J77-G77,0)</f>
        <v>-205538</v>
      </c>
      <c r="O77" s="40">
        <v>822137</v>
      </c>
      <c r="P77" s="45">
        <v>1029569</v>
      </c>
      <c r="Q77" s="40"/>
      <c r="R77" s="40"/>
      <c r="S77" s="45"/>
      <c r="T77" s="45">
        <v>1029569</v>
      </c>
      <c r="U77" s="46">
        <f t="shared" si="30"/>
        <v>1.2523083135779074</v>
      </c>
    </row>
    <row r="78" spans="2:21" s="66" customFormat="1" ht="30.75" customHeight="1">
      <c r="B78" s="72"/>
      <c r="C78" s="73">
        <v>75831</v>
      </c>
      <c r="D78" s="48"/>
      <c r="E78" s="49" t="s">
        <v>106</v>
      </c>
      <c r="F78" s="50">
        <f aca="true" t="shared" si="35" ref="F78:R78">SUM(F79)</f>
        <v>0</v>
      </c>
      <c r="G78" s="50">
        <f t="shared" si="35"/>
        <v>10523</v>
      </c>
      <c r="H78" s="50">
        <f t="shared" si="35"/>
        <v>10523</v>
      </c>
      <c r="I78" s="50">
        <f t="shared" si="35"/>
        <v>5262</v>
      </c>
      <c r="J78" s="50">
        <f t="shared" si="35"/>
        <v>7893</v>
      </c>
      <c r="K78" s="50">
        <f t="shared" si="35"/>
        <v>0.5000475149672147</v>
      </c>
      <c r="L78" s="50">
        <f t="shared" si="35"/>
        <v>0.7500712724508221</v>
      </c>
      <c r="M78" s="50">
        <f t="shared" si="35"/>
        <v>0</v>
      </c>
      <c r="N78" s="50">
        <f t="shared" si="35"/>
        <v>-2630</v>
      </c>
      <c r="O78" s="50">
        <f t="shared" si="35"/>
        <v>10523</v>
      </c>
      <c r="P78" s="50">
        <f t="shared" si="35"/>
        <v>0</v>
      </c>
      <c r="Q78" s="50">
        <f t="shared" si="35"/>
        <v>0</v>
      </c>
      <c r="R78" s="50">
        <f t="shared" si="35"/>
        <v>0</v>
      </c>
      <c r="S78" s="50"/>
      <c r="T78" s="50">
        <v>0</v>
      </c>
      <c r="U78" s="46">
        <f t="shared" si="30"/>
        <v>0</v>
      </c>
    </row>
    <row r="79" spans="2:21" ht="17.25" customHeight="1" thickBot="1">
      <c r="B79" s="69"/>
      <c r="C79" s="37"/>
      <c r="D79" s="38" t="s">
        <v>103</v>
      </c>
      <c r="E79" s="39" t="s">
        <v>104</v>
      </c>
      <c r="F79" s="40"/>
      <c r="G79" s="40">
        <v>10523</v>
      </c>
      <c r="H79" s="40">
        <v>10523</v>
      </c>
      <c r="I79" s="40">
        <v>5262</v>
      </c>
      <c r="J79" s="40">
        <v>7893</v>
      </c>
      <c r="K79" s="41">
        <f>I79/H79</f>
        <v>0.5000475149672147</v>
      </c>
      <c r="L79" s="42">
        <f>J79/G79</f>
        <v>0.7500712724508221</v>
      </c>
      <c r="M79" s="43">
        <f>IF((J79-G79)&gt;0,J79-G79,0)</f>
        <v>0</v>
      </c>
      <c r="N79" s="44">
        <f>IF((J79-G79)&lt;0,J79-G79,0)</f>
        <v>-2630</v>
      </c>
      <c r="O79" s="40">
        <v>10523</v>
      </c>
      <c r="P79" s="45">
        <v>0</v>
      </c>
      <c r="Q79" s="40"/>
      <c r="R79" s="40"/>
      <c r="S79" s="45"/>
      <c r="T79" s="45">
        <v>0</v>
      </c>
      <c r="U79" s="46">
        <f t="shared" si="30"/>
        <v>0</v>
      </c>
    </row>
    <row r="80" spans="2:21" s="21" customFormat="1" ht="20.25" customHeight="1" thickBot="1">
      <c r="B80" s="63">
        <v>801</v>
      </c>
      <c r="C80" s="64"/>
      <c r="D80" s="24"/>
      <c r="E80" s="25" t="s">
        <v>107</v>
      </c>
      <c r="F80" s="26" t="e">
        <f>SUM(F81,#REF!,F86,#REF!,F88)</f>
        <v>#REF!</v>
      </c>
      <c r="G80" s="26">
        <f aca="true" t="shared" si="36" ref="G80:T80">SUM(G81,G86,G88)</f>
        <v>260581</v>
      </c>
      <c r="H80" s="26">
        <f t="shared" si="36"/>
        <v>205849</v>
      </c>
      <c r="I80" s="26">
        <f t="shared" si="36"/>
        <v>145653</v>
      </c>
      <c r="J80" s="26">
        <f t="shared" si="36"/>
        <v>197186</v>
      </c>
      <c r="K80" s="26">
        <f t="shared" si="36"/>
        <v>2.3000249999999998</v>
      </c>
      <c r="L80" s="26">
        <f t="shared" si="36"/>
        <v>8.67308536591224</v>
      </c>
      <c r="M80" s="26">
        <f t="shared" si="36"/>
        <v>23570</v>
      </c>
      <c r="N80" s="26">
        <f t="shared" si="36"/>
        <v>-86965</v>
      </c>
      <c r="O80" s="27">
        <f t="shared" si="36"/>
        <v>312651</v>
      </c>
      <c r="P80" s="26">
        <f t="shared" si="36"/>
        <v>255111</v>
      </c>
      <c r="Q80" s="26">
        <f t="shared" si="36"/>
        <v>0</v>
      </c>
      <c r="R80" s="26">
        <f t="shared" si="36"/>
        <v>22211</v>
      </c>
      <c r="S80" s="26">
        <f t="shared" si="36"/>
        <v>0</v>
      </c>
      <c r="T80" s="28">
        <f t="shared" si="36"/>
        <v>232900</v>
      </c>
      <c r="U80" s="29">
        <f t="shared" si="30"/>
        <v>0.8159609276797452</v>
      </c>
    </row>
    <row r="81" spans="2:21" ht="15">
      <c r="B81" s="67"/>
      <c r="C81" s="68">
        <v>80101</v>
      </c>
      <c r="D81" s="32"/>
      <c r="E81" s="71" t="s">
        <v>108</v>
      </c>
      <c r="F81" s="34">
        <f>SUM(F83:F84)</f>
        <v>3615</v>
      </c>
      <c r="G81" s="34">
        <f aca="true" t="shared" si="37" ref="G81:T81">SUM(G82:G85)</f>
        <v>55732</v>
      </c>
      <c r="H81" s="34">
        <f t="shared" si="37"/>
        <v>1000</v>
      </c>
      <c r="I81" s="34">
        <f t="shared" si="37"/>
        <v>599</v>
      </c>
      <c r="J81" s="34">
        <f t="shared" si="37"/>
        <v>9122</v>
      </c>
      <c r="K81" s="34">
        <f t="shared" si="37"/>
        <v>0.599</v>
      </c>
      <c r="L81" s="34">
        <f t="shared" si="37"/>
        <v>2.014064325491533</v>
      </c>
      <c r="M81" s="34">
        <f t="shared" si="37"/>
        <v>0</v>
      </c>
      <c r="N81" s="34">
        <f t="shared" si="37"/>
        <v>-46610</v>
      </c>
      <c r="O81" s="34">
        <f t="shared" si="37"/>
        <v>55532</v>
      </c>
      <c r="P81" s="34">
        <f t="shared" si="37"/>
        <v>4200</v>
      </c>
      <c r="Q81" s="34">
        <f t="shared" si="37"/>
        <v>0</v>
      </c>
      <c r="R81" s="34">
        <f t="shared" si="37"/>
        <v>0</v>
      </c>
      <c r="S81" s="34">
        <f t="shared" si="37"/>
        <v>0</v>
      </c>
      <c r="T81" s="34">
        <f t="shared" si="37"/>
        <v>4200</v>
      </c>
      <c r="U81" s="35">
        <f t="shared" si="30"/>
        <v>0.07563206799683066</v>
      </c>
    </row>
    <row r="82" spans="2:21" s="108" customFormat="1" ht="105.75" customHeight="1">
      <c r="B82" s="69"/>
      <c r="C82" s="73"/>
      <c r="D82" s="38" t="s">
        <v>33</v>
      </c>
      <c r="E82" s="39" t="s">
        <v>34</v>
      </c>
      <c r="F82" s="50"/>
      <c r="G82" s="40">
        <v>3000</v>
      </c>
      <c r="H82" s="50"/>
      <c r="I82" s="50"/>
      <c r="J82" s="40">
        <v>2086</v>
      </c>
      <c r="K82" s="41"/>
      <c r="L82" s="42">
        <f>J82/G82</f>
        <v>0.6953333333333334</v>
      </c>
      <c r="M82" s="43">
        <f>IF((J82-G82)&gt;0,J82-G82,0)</f>
        <v>0</v>
      </c>
      <c r="N82" s="44">
        <f>IF((J82-G82)&lt;0,J82-G82,0)</f>
        <v>-914</v>
      </c>
      <c r="O82" s="40">
        <v>2800</v>
      </c>
      <c r="P82" s="45">
        <v>3000</v>
      </c>
      <c r="Q82" s="40"/>
      <c r="R82" s="40"/>
      <c r="S82" s="45"/>
      <c r="T82" s="45">
        <v>3000</v>
      </c>
      <c r="U82" s="46">
        <f t="shared" si="30"/>
        <v>1.0714285714285714</v>
      </c>
    </row>
    <row r="83" spans="2:21" ht="15">
      <c r="B83" s="69"/>
      <c r="C83" s="37"/>
      <c r="D83" s="38" t="s">
        <v>55</v>
      </c>
      <c r="E83" s="39" t="s">
        <v>56</v>
      </c>
      <c r="F83" s="40"/>
      <c r="G83" s="40">
        <v>1000</v>
      </c>
      <c r="H83" s="40">
        <v>1000</v>
      </c>
      <c r="I83" s="40">
        <v>599</v>
      </c>
      <c r="J83" s="40">
        <v>786</v>
      </c>
      <c r="K83" s="41">
        <f>I83/H83</f>
        <v>0.599</v>
      </c>
      <c r="L83" s="42">
        <f>J83/G83</f>
        <v>0.786</v>
      </c>
      <c r="M83" s="43">
        <f>IF((J83-G83)&gt;0,J83-G83,0)</f>
        <v>0</v>
      </c>
      <c r="N83" s="44">
        <f>IF((J83-G83)&lt;0,J83-G83,0)</f>
        <v>-214</v>
      </c>
      <c r="O83" s="40">
        <v>1000</v>
      </c>
      <c r="P83" s="45">
        <v>1200</v>
      </c>
      <c r="Q83" s="40"/>
      <c r="R83" s="40"/>
      <c r="S83" s="45"/>
      <c r="T83" s="45">
        <v>1200</v>
      </c>
      <c r="U83" s="46">
        <f t="shared" si="30"/>
        <v>1.2</v>
      </c>
    </row>
    <row r="84" spans="2:21" s="102" customFormat="1" ht="46.5" customHeight="1">
      <c r="B84" s="109"/>
      <c r="C84" s="110"/>
      <c r="D84" s="38" t="s">
        <v>109</v>
      </c>
      <c r="E84" s="39" t="s">
        <v>110</v>
      </c>
      <c r="F84" s="40">
        <v>3615</v>
      </c>
      <c r="G84" s="40">
        <v>11732</v>
      </c>
      <c r="H84" s="40"/>
      <c r="I84" s="40"/>
      <c r="J84" s="40">
        <v>6250</v>
      </c>
      <c r="K84" s="41"/>
      <c r="L84" s="42">
        <f>J84/G84</f>
        <v>0.5327309921581997</v>
      </c>
      <c r="M84" s="43">
        <f>IF((J84-G84)&gt;0,J84-G84,0)</f>
        <v>0</v>
      </c>
      <c r="N84" s="44">
        <f>IF((J84-G84)&lt;0,J84-G84,0)</f>
        <v>-5482</v>
      </c>
      <c r="O84" s="40">
        <v>11732</v>
      </c>
      <c r="P84" s="111"/>
      <c r="Q84" s="40"/>
      <c r="R84" s="40"/>
      <c r="S84" s="45"/>
      <c r="T84" s="45"/>
      <c r="U84" s="46">
        <f t="shared" si="30"/>
        <v>0</v>
      </c>
    </row>
    <row r="85" spans="2:21" s="102" customFormat="1" ht="75.75" customHeight="1">
      <c r="B85" s="69"/>
      <c r="C85" s="37"/>
      <c r="D85" s="38" t="s">
        <v>111</v>
      </c>
      <c r="E85" s="39" t="s">
        <v>112</v>
      </c>
      <c r="F85" s="40"/>
      <c r="G85" s="40">
        <v>40000</v>
      </c>
      <c r="H85" s="40"/>
      <c r="I85" s="40"/>
      <c r="J85" s="40"/>
      <c r="K85" s="41"/>
      <c r="L85" s="42">
        <f>J85/G85</f>
        <v>0</v>
      </c>
      <c r="M85" s="43">
        <f>IF((J85-G85)&gt;0,J85-G85,0)</f>
        <v>0</v>
      </c>
      <c r="N85" s="44">
        <f>IF((J85-G85)&lt;0,J85-G85,0)</f>
        <v>-40000</v>
      </c>
      <c r="O85" s="40">
        <v>40000</v>
      </c>
      <c r="P85" s="45"/>
      <c r="Q85" s="40"/>
      <c r="R85" s="40"/>
      <c r="S85" s="45"/>
      <c r="T85" s="45"/>
      <c r="U85" s="46">
        <f t="shared" si="30"/>
        <v>0</v>
      </c>
    </row>
    <row r="86" spans="2:21" s="66" customFormat="1" ht="15">
      <c r="B86" s="72"/>
      <c r="C86" s="73">
        <v>80104</v>
      </c>
      <c r="D86" s="48"/>
      <c r="E86" s="51" t="s">
        <v>113</v>
      </c>
      <c r="F86" s="50">
        <f aca="true" t="shared" si="38" ref="F86:T86">SUM(F87)</f>
        <v>227215</v>
      </c>
      <c r="G86" s="50">
        <f t="shared" si="38"/>
        <v>200000</v>
      </c>
      <c r="H86" s="50">
        <f t="shared" si="38"/>
        <v>200000</v>
      </c>
      <c r="I86" s="50">
        <f t="shared" si="38"/>
        <v>140205</v>
      </c>
      <c r="J86" s="50">
        <f t="shared" si="38"/>
        <v>159645</v>
      </c>
      <c r="K86" s="50">
        <f t="shared" si="38"/>
        <v>0.701025</v>
      </c>
      <c r="L86" s="50">
        <f t="shared" si="38"/>
        <v>0.798225</v>
      </c>
      <c r="M86" s="50">
        <f t="shared" si="38"/>
        <v>0</v>
      </c>
      <c r="N86" s="50">
        <f t="shared" si="38"/>
        <v>-40355</v>
      </c>
      <c r="O86" s="50">
        <f t="shared" si="38"/>
        <v>228700</v>
      </c>
      <c r="P86" s="50">
        <f t="shared" si="38"/>
        <v>228700</v>
      </c>
      <c r="Q86" s="50">
        <f t="shared" si="38"/>
        <v>0</v>
      </c>
      <c r="R86" s="50">
        <f t="shared" si="38"/>
        <v>0</v>
      </c>
      <c r="S86" s="50">
        <f t="shared" si="38"/>
        <v>0</v>
      </c>
      <c r="T86" s="50">
        <f t="shared" si="38"/>
        <v>228700</v>
      </c>
      <c r="U86" s="46">
        <f t="shared" si="30"/>
        <v>1</v>
      </c>
    </row>
    <row r="87" spans="2:21" ht="15">
      <c r="B87" s="69"/>
      <c r="C87" s="37"/>
      <c r="D87" s="38" t="s">
        <v>26</v>
      </c>
      <c r="E87" s="39" t="s">
        <v>27</v>
      </c>
      <c r="F87" s="40">
        <v>227215</v>
      </c>
      <c r="G87" s="40">
        <v>200000</v>
      </c>
      <c r="H87" s="40">
        <v>200000</v>
      </c>
      <c r="I87" s="40">
        <v>140205</v>
      </c>
      <c r="J87" s="40">
        <v>159645</v>
      </c>
      <c r="K87" s="41">
        <f>I87/H87</f>
        <v>0.701025</v>
      </c>
      <c r="L87" s="42">
        <f>J87/G87</f>
        <v>0.798225</v>
      </c>
      <c r="M87" s="43">
        <f>IF((J87-G87)&gt;0,J87-G87,0)</f>
        <v>0</v>
      </c>
      <c r="N87" s="44">
        <f>IF((J87-G87)&lt;0,J87-G87,0)</f>
        <v>-40355</v>
      </c>
      <c r="O87" s="40">
        <v>228700</v>
      </c>
      <c r="P87" s="45">
        <v>228700</v>
      </c>
      <c r="Q87" s="40"/>
      <c r="R87" s="40"/>
      <c r="S87" s="45"/>
      <c r="T87" s="45">
        <v>228700</v>
      </c>
      <c r="U87" s="46">
        <f t="shared" si="30"/>
        <v>1</v>
      </c>
    </row>
    <row r="88" spans="2:21" ht="15">
      <c r="B88" s="72"/>
      <c r="C88" s="73">
        <v>80195</v>
      </c>
      <c r="D88" s="48"/>
      <c r="E88" s="51" t="s">
        <v>32</v>
      </c>
      <c r="F88" s="50">
        <f aca="true" t="shared" si="39" ref="F88:T88">SUM(F89)</f>
        <v>14545</v>
      </c>
      <c r="G88" s="50">
        <f t="shared" si="39"/>
        <v>4849</v>
      </c>
      <c r="H88" s="50">
        <f t="shared" si="39"/>
        <v>4849</v>
      </c>
      <c r="I88" s="50">
        <f t="shared" si="39"/>
        <v>4849</v>
      </c>
      <c r="J88" s="50">
        <f t="shared" si="39"/>
        <v>28419</v>
      </c>
      <c r="K88" s="50">
        <f t="shared" si="39"/>
        <v>1</v>
      </c>
      <c r="L88" s="50">
        <f t="shared" si="39"/>
        <v>5.860796040420706</v>
      </c>
      <c r="M88" s="50">
        <f t="shared" si="39"/>
        <v>23570</v>
      </c>
      <c r="N88" s="50">
        <f t="shared" si="39"/>
        <v>0</v>
      </c>
      <c r="O88" s="50">
        <f t="shared" si="39"/>
        <v>28419</v>
      </c>
      <c r="P88" s="50">
        <f t="shared" si="39"/>
        <v>22211</v>
      </c>
      <c r="Q88" s="50">
        <f t="shared" si="39"/>
        <v>0</v>
      </c>
      <c r="R88" s="50">
        <f t="shared" si="39"/>
        <v>22211</v>
      </c>
      <c r="S88" s="50">
        <f t="shared" si="39"/>
        <v>0</v>
      </c>
      <c r="T88" s="50">
        <f t="shared" si="39"/>
        <v>0</v>
      </c>
      <c r="U88" s="46">
        <f t="shared" si="30"/>
        <v>0.7815545937576973</v>
      </c>
    </row>
    <row r="89" spans="2:21" ht="45.75" customHeight="1" thickBot="1">
      <c r="B89" s="69"/>
      <c r="C89" s="37"/>
      <c r="D89" s="38" t="s">
        <v>109</v>
      </c>
      <c r="E89" s="39" t="s">
        <v>110</v>
      </c>
      <c r="F89" s="40">
        <v>14545</v>
      </c>
      <c r="G89" s="40">
        <v>4849</v>
      </c>
      <c r="H89" s="40">
        <v>4849</v>
      </c>
      <c r="I89" s="40">
        <v>4849</v>
      </c>
      <c r="J89" s="40">
        <v>28419</v>
      </c>
      <c r="K89" s="41">
        <f>I89/H89</f>
        <v>1</v>
      </c>
      <c r="L89" s="42">
        <f>J89/G89</f>
        <v>5.860796040420706</v>
      </c>
      <c r="M89" s="43">
        <f>IF((J89-G89)&gt;0,J89-G89,0)</f>
        <v>23570</v>
      </c>
      <c r="N89" s="44">
        <f>IF((J89-G89)&lt;0,J89-G89,0)</f>
        <v>0</v>
      </c>
      <c r="O89" s="40">
        <v>28419</v>
      </c>
      <c r="P89" s="45">
        <v>22211</v>
      </c>
      <c r="Q89" s="40"/>
      <c r="R89" s="40">
        <v>22211</v>
      </c>
      <c r="S89" s="45"/>
      <c r="T89" s="45"/>
      <c r="U89" s="46">
        <f t="shared" si="30"/>
        <v>0.7815545937576973</v>
      </c>
    </row>
    <row r="90" spans="2:21" s="112" customFormat="1" ht="24" thickBot="1">
      <c r="B90" s="63">
        <v>852</v>
      </c>
      <c r="C90" s="64"/>
      <c r="D90" s="24"/>
      <c r="E90" s="25" t="s">
        <v>114</v>
      </c>
      <c r="F90" s="26">
        <f aca="true" t="shared" si="40" ref="F90:T90">SUM(F91,F94,F96,F99,F102,F104,F106)</f>
        <v>3012096</v>
      </c>
      <c r="G90" s="26">
        <f t="shared" si="40"/>
        <v>3416342</v>
      </c>
      <c r="H90" s="26">
        <f t="shared" si="40"/>
        <v>3378642</v>
      </c>
      <c r="I90" s="26">
        <f t="shared" si="40"/>
        <v>1724148</v>
      </c>
      <c r="J90" s="26">
        <f t="shared" si="40"/>
        <v>2839739</v>
      </c>
      <c r="K90" s="26">
        <f t="shared" si="40"/>
        <v>5.312113079416586</v>
      </c>
      <c r="L90" s="26">
        <f t="shared" si="40"/>
        <v>6.937673980490124</v>
      </c>
      <c r="M90" s="26">
        <f t="shared" si="40"/>
        <v>156</v>
      </c>
      <c r="N90" s="26">
        <f t="shared" si="40"/>
        <v>-576759</v>
      </c>
      <c r="O90" s="27">
        <f t="shared" si="40"/>
        <v>3407730</v>
      </c>
      <c r="P90" s="26">
        <f t="shared" si="40"/>
        <v>3079970</v>
      </c>
      <c r="Q90" s="26">
        <f t="shared" si="40"/>
        <v>2864000</v>
      </c>
      <c r="R90" s="26">
        <f t="shared" si="40"/>
        <v>198300</v>
      </c>
      <c r="S90" s="26">
        <f t="shared" si="40"/>
        <v>0</v>
      </c>
      <c r="T90" s="28">
        <f t="shared" si="40"/>
        <v>17670</v>
      </c>
      <c r="U90" s="29">
        <f t="shared" si="30"/>
        <v>0.9038186710801619</v>
      </c>
    </row>
    <row r="91" spans="2:21" s="66" customFormat="1" ht="73.5" customHeight="1">
      <c r="B91" s="67"/>
      <c r="C91" s="68">
        <v>85212</v>
      </c>
      <c r="D91" s="32"/>
      <c r="E91" s="33" t="s">
        <v>115</v>
      </c>
      <c r="F91" s="34">
        <f aca="true" t="shared" si="41" ref="F91:T91">SUM(F92:F93)</f>
        <v>2429131</v>
      </c>
      <c r="G91" s="34">
        <f t="shared" si="41"/>
        <v>3003000</v>
      </c>
      <c r="H91" s="34">
        <f t="shared" si="41"/>
        <v>3003000</v>
      </c>
      <c r="I91" s="34">
        <f t="shared" si="41"/>
        <v>1504398</v>
      </c>
      <c r="J91" s="34">
        <f t="shared" si="41"/>
        <v>2502798</v>
      </c>
      <c r="K91" s="34">
        <f t="shared" si="41"/>
        <v>0.910723</v>
      </c>
      <c r="L91" s="34">
        <f t="shared" si="41"/>
        <v>1.243523</v>
      </c>
      <c r="M91" s="34">
        <f t="shared" si="41"/>
        <v>0</v>
      </c>
      <c r="N91" s="34">
        <f t="shared" si="41"/>
        <v>-500202</v>
      </c>
      <c r="O91" s="34">
        <f t="shared" si="41"/>
        <v>3001228</v>
      </c>
      <c r="P91" s="34">
        <f t="shared" si="41"/>
        <v>2705000</v>
      </c>
      <c r="Q91" s="34">
        <f t="shared" si="41"/>
        <v>2700000</v>
      </c>
      <c r="R91" s="34">
        <f t="shared" si="41"/>
        <v>0</v>
      </c>
      <c r="S91" s="34">
        <f t="shared" si="41"/>
        <v>0</v>
      </c>
      <c r="T91" s="34">
        <f t="shared" si="41"/>
        <v>5000</v>
      </c>
      <c r="U91" s="35">
        <f t="shared" si="30"/>
        <v>0.9012977354602849</v>
      </c>
    </row>
    <row r="92" spans="2:21" ht="75.75" customHeight="1">
      <c r="B92" s="69"/>
      <c r="C92" s="37"/>
      <c r="D92" s="38" t="s">
        <v>37</v>
      </c>
      <c r="E92" s="39" t="s">
        <v>38</v>
      </c>
      <c r="F92" s="40">
        <v>2429131</v>
      </c>
      <c r="G92" s="40">
        <v>3000000</v>
      </c>
      <c r="H92" s="40">
        <v>3000000</v>
      </c>
      <c r="I92" s="40">
        <v>1503169</v>
      </c>
      <c r="J92" s="40">
        <v>2501569</v>
      </c>
      <c r="K92" s="41">
        <f>I92/H92</f>
        <v>0.5010563333333333</v>
      </c>
      <c r="L92" s="42">
        <f>J92/G92</f>
        <v>0.8338563333333333</v>
      </c>
      <c r="M92" s="43">
        <f>IF((J92-G92)&gt;0,J92-G92,0)</f>
        <v>0</v>
      </c>
      <c r="N92" s="44">
        <f>IF((J92-G92)&lt;0,J92-G92,0)</f>
        <v>-498431</v>
      </c>
      <c r="O92" s="40">
        <v>3000000</v>
      </c>
      <c r="P92" s="45">
        <v>2700000</v>
      </c>
      <c r="Q92" s="40">
        <v>2700000</v>
      </c>
      <c r="R92" s="45"/>
      <c r="S92" s="45"/>
      <c r="T92" s="45"/>
      <c r="U92" s="46">
        <f t="shared" si="30"/>
        <v>0.9</v>
      </c>
    </row>
    <row r="93" spans="2:21" ht="60.75" customHeight="1">
      <c r="B93" s="69"/>
      <c r="C93" s="37"/>
      <c r="D93" s="38" t="s">
        <v>116</v>
      </c>
      <c r="E93" s="39" t="s">
        <v>117</v>
      </c>
      <c r="F93" s="40"/>
      <c r="G93" s="40">
        <v>3000</v>
      </c>
      <c r="H93" s="40">
        <v>3000</v>
      </c>
      <c r="I93" s="40">
        <v>1229</v>
      </c>
      <c r="J93" s="40">
        <v>1229</v>
      </c>
      <c r="K93" s="41">
        <f>I93/H93</f>
        <v>0.4096666666666667</v>
      </c>
      <c r="L93" s="42">
        <f>J93/G93</f>
        <v>0.4096666666666667</v>
      </c>
      <c r="M93" s="43">
        <f>IF((J93-G93)&gt;0,J93-G93,0)</f>
        <v>0</v>
      </c>
      <c r="N93" s="44">
        <f>IF((J93-G93)&lt;0,J93-G93,0)</f>
        <v>-1771</v>
      </c>
      <c r="O93" s="40">
        <v>1228</v>
      </c>
      <c r="P93" s="45">
        <v>5000</v>
      </c>
      <c r="Q93" s="40"/>
      <c r="R93" s="45"/>
      <c r="S93" s="45"/>
      <c r="T93" s="45">
        <v>5000</v>
      </c>
      <c r="U93" s="46">
        <f t="shared" si="30"/>
        <v>4.071661237785016</v>
      </c>
    </row>
    <row r="94" spans="2:21" s="66" customFormat="1" ht="75" customHeight="1">
      <c r="B94" s="72"/>
      <c r="C94" s="73">
        <v>85213</v>
      </c>
      <c r="D94" s="48"/>
      <c r="E94" s="49" t="s">
        <v>118</v>
      </c>
      <c r="F94" s="50">
        <f aca="true" t="shared" si="42" ref="F94:T94">SUM(F95)</f>
        <v>19078</v>
      </c>
      <c r="G94" s="50">
        <f t="shared" si="42"/>
        <v>23600</v>
      </c>
      <c r="H94" s="50">
        <f t="shared" si="42"/>
        <v>20000</v>
      </c>
      <c r="I94" s="50">
        <f t="shared" si="42"/>
        <v>10400</v>
      </c>
      <c r="J94" s="50">
        <f t="shared" si="42"/>
        <v>16940</v>
      </c>
      <c r="K94" s="50">
        <f t="shared" si="42"/>
        <v>0.52</v>
      </c>
      <c r="L94" s="50">
        <f t="shared" si="42"/>
        <v>0.7177966101694915</v>
      </c>
      <c r="M94" s="50">
        <f t="shared" si="42"/>
        <v>0</v>
      </c>
      <c r="N94" s="50">
        <f t="shared" si="42"/>
        <v>-6660</v>
      </c>
      <c r="O94" s="50">
        <f t="shared" si="42"/>
        <v>23600</v>
      </c>
      <c r="P94" s="50">
        <f t="shared" si="42"/>
        <v>23000</v>
      </c>
      <c r="Q94" s="50">
        <f t="shared" si="42"/>
        <v>23000</v>
      </c>
      <c r="R94" s="50">
        <f t="shared" si="42"/>
        <v>0</v>
      </c>
      <c r="S94" s="50">
        <f t="shared" si="42"/>
        <v>0</v>
      </c>
      <c r="T94" s="50">
        <f t="shared" si="42"/>
        <v>0</v>
      </c>
      <c r="U94" s="46">
        <f t="shared" si="30"/>
        <v>0.9745762711864406</v>
      </c>
    </row>
    <row r="95" spans="2:21" ht="77.25" customHeight="1">
      <c r="B95" s="69"/>
      <c r="C95" s="37"/>
      <c r="D95" s="38" t="s">
        <v>37</v>
      </c>
      <c r="E95" s="39" t="s">
        <v>38</v>
      </c>
      <c r="F95" s="40">
        <v>19078</v>
      </c>
      <c r="G95" s="40">
        <v>23600</v>
      </c>
      <c r="H95" s="40">
        <v>20000</v>
      </c>
      <c r="I95" s="40">
        <v>10400</v>
      </c>
      <c r="J95" s="40">
        <v>16940</v>
      </c>
      <c r="K95" s="41">
        <f>I95/H95</f>
        <v>0.52</v>
      </c>
      <c r="L95" s="42">
        <f>J95/G95</f>
        <v>0.7177966101694915</v>
      </c>
      <c r="M95" s="43">
        <f>IF((J95-G95)&gt;0,J95-G95,0)</f>
        <v>0</v>
      </c>
      <c r="N95" s="44">
        <f>IF((J95-G95)&lt;0,J95-G95,0)</f>
        <v>-6660</v>
      </c>
      <c r="O95" s="40">
        <v>23600</v>
      </c>
      <c r="P95" s="45">
        <v>23000</v>
      </c>
      <c r="Q95" s="40">
        <v>23000</v>
      </c>
      <c r="R95" s="45"/>
      <c r="S95" s="45"/>
      <c r="T95" s="45"/>
      <c r="U95" s="46">
        <f t="shared" si="30"/>
        <v>0.9745762711864406</v>
      </c>
    </row>
    <row r="96" spans="2:21" s="66" customFormat="1" ht="47.25" customHeight="1">
      <c r="B96" s="72"/>
      <c r="C96" s="73">
        <v>85214</v>
      </c>
      <c r="D96" s="48"/>
      <c r="E96" s="49" t="s">
        <v>119</v>
      </c>
      <c r="F96" s="50">
        <f aca="true" t="shared" si="43" ref="F96:T96">SUM(F97:F98)</f>
        <v>177497</v>
      </c>
      <c r="G96" s="50">
        <f t="shared" si="43"/>
        <v>188500</v>
      </c>
      <c r="H96" s="50">
        <f t="shared" si="43"/>
        <v>184500</v>
      </c>
      <c r="I96" s="50">
        <f t="shared" si="43"/>
        <v>94600</v>
      </c>
      <c r="J96" s="50">
        <f t="shared" si="43"/>
        <v>150700</v>
      </c>
      <c r="K96" s="50">
        <f t="shared" si="43"/>
        <v>1.0460053366818396</v>
      </c>
      <c r="L96" s="50">
        <f t="shared" si="43"/>
        <v>1.6478794813119757</v>
      </c>
      <c r="M96" s="50">
        <f t="shared" si="43"/>
        <v>0</v>
      </c>
      <c r="N96" s="50">
        <f t="shared" si="43"/>
        <v>-37800</v>
      </c>
      <c r="O96" s="50">
        <f t="shared" si="43"/>
        <v>188500</v>
      </c>
      <c r="P96" s="50">
        <f t="shared" si="43"/>
        <v>210000</v>
      </c>
      <c r="Q96" s="50">
        <f t="shared" si="43"/>
        <v>141000</v>
      </c>
      <c r="R96" s="50">
        <f t="shared" si="43"/>
        <v>69000</v>
      </c>
      <c r="S96" s="50">
        <f t="shared" si="43"/>
        <v>0</v>
      </c>
      <c r="T96" s="50">
        <f t="shared" si="43"/>
        <v>0</v>
      </c>
      <c r="U96" s="46">
        <f t="shared" si="30"/>
        <v>1.1140583554376657</v>
      </c>
    </row>
    <row r="97" spans="2:21" s="66" customFormat="1" ht="80.25" customHeight="1">
      <c r="B97" s="72"/>
      <c r="C97" s="73"/>
      <c r="D97" s="38" t="s">
        <v>37</v>
      </c>
      <c r="E97" s="39" t="s">
        <v>38</v>
      </c>
      <c r="F97" s="40">
        <v>124200</v>
      </c>
      <c r="G97" s="40">
        <v>142500</v>
      </c>
      <c r="H97" s="40">
        <v>138500</v>
      </c>
      <c r="I97" s="40">
        <v>69600</v>
      </c>
      <c r="J97" s="40">
        <v>110600</v>
      </c>
      <c r="K97" s="41">
        <f>I97/H97</f>
        <v>0.5025270758122744</v>
      </c>
      <c r="L97" s="42">
        <f>J97/G97</f>
        <v>0.776140350877193</v>
      </c>
      <c r="M97" s="43">
        <f>IF((J97-G97)&gt;0,J97-G97,0)</f>
        <v>0</v>
      </c>
      <c r="N97" s="44">
        <f>IF((J97-G97)&lt;0,J97-G97,0)</f>
        <v>-31900</v>
      </c>
      <c r="O97" s="40">
        <v>142500</v>
      </c>
      <c r="P97" s="95">
        <v>141000</v>
      </c>
      <c r="Q97" s="90">
        <v>141000</v>
      </c>
      <c r="R97" s="113"/>
      <c r="S97" s="113"/>
      <c r="T97" s="113"/>
      <c r="U97" s="46">
        <f t="shared" si="30"/>
        <v>0.9894736842105263</v>
      </c>
    </row>
    <row r="98" spans="2:21" ht="51.75" customHeight="1">
      <c r="B98" s="69"/>
      <c r="C98" s="37"/>
      <c r="D98" s="38" t="s">
        <v>109</v>
      </c>
      <c r="E98" s="39" t="s">
        <v>110</v>
      </c>
      <c r="F98" s="40">
        <v>53297</v>
      </c>
      <c r="G98" s="40">
        <v>46000</v>
      </c>
      <c r="H98" s="40">
        <v>46000</v>
      </c>
      <c r="I98" s="40">
        <v>25000</v>
      </c>
      <c r="J98" s="40">
        <v>40100</v>
      </c>
      <c r="K98" s="41">
        <f>I98/H98</f>
        <v>0.5434782608695652</v>
      </c>
      <c r="L98" s="42">
        <f>J98/G98</f>
        <v>0.8717391304347826</v>
      </c>
      <c r="M98" s="43">
        <f>IF((J98-G98)&gt;0,J98-G98,0)</f>
        <v>0</v>
      </c>
      <c r="N98" s="44">
        <f>IF((J98-G98)&lt;0,J98-G98,0)</f>
        <v>-5900</v>
      </c>
      <c r="O98" s="40">
        <v>46000</v>
      </c>
      <c r="P98" s="45">
        <v>69000</v>
      </c>
      <c r="Q98" s="40"/>
      <c r="R98" s="45">
        <v>69000</v>
      </c>
      <c r="S98" s="45"/>
      <c r="T98" s="45"/>
      <c r="U98" s="46">
        <f t="shared" si="30"/>
        <v>1.5</v>
      </c>
    </row>
    <row r="99" spans="2:21" s="66" customFormat="1" ht="16.5" customHeight="1">
      <c r="B99" s="72"/>
      <c r="C99" s="73">
        <v>85219</v>
      </c>
      <c r="D99" s="48"/>
      <c r="E99" s="51" t="s">
        <v>120</v>
      </c>
      <c r="F99" s="50">
        <f aca="true" t="shared" si="44" ref="F99:T99">SUM(F100:F101)</f>
        <v>90500</v>
      </c>
      <c r="G99" s="50">
        <f t="shared" si="44"/>
        <v>92750</v>
      </c>
      <c r="H99" s="50">
        <f t="shared" si="44"/>
        <v>82750</v>
      </c>
      <c r="I99" s="50">
        <f t="shared" si="44"/>
        <v>47300</v>
      </c>
      <c r="J99" s="50">
        <f t="shared" si="44"/>
        <v>78450</v>
      </c>
      <c r="K99" s="50">
        <f t="shared" si="44"/>
        <v>0.5697160120845921</v>
      </c>
      <c r="L99" s="50">
        <f t="shared" si="44"/>
        <v>0.8441401617250673</v>
      </c>
      <c r="M99" s="50">
        <f t="shared" si="44"/>
        <v>156</v>
      </c>
      <c r="N99" s="50">
        <f t="shared" si="44"/>
        <v>-14456</v>
      </c>
      <c r="O99" s="50">
        <f t="shared" si="44"/>
        <v>92910</v>
      </c>
      <c r="P99" s="50">
        <f t="shared" si="44"/>
        <v>79470</v>
      </c>
      <c r="Q99" s="50">
        <f t="shared" si="44"/>
        <v>0</v>
      </c>
      <c r="R99" s="50">
        <f t="shared" si="44"/>
        <v>79300</v>
      </c>
      <c r="S99" s="50">
        <f t="shared" si="44"/>
        <v>0</v>
      </c>
      <c r="T99" s="50">
        <f t="shared" si="44"/>
        <v>170</v>
      </c>
      <c r="U99" s="46">
        <f t="shared" si="30"/>
        <v>0.855343881175331</v>
      </c>
    </row>
    <row r="100" spans="2:21" ht="16.5" customHeight="1">
      <c r="B100" s="69"/>
      <c r="C100" s="37"/>
      <c r="D100" s="38" t="s">
        <v>55</v>
      </c>
      <c r="E100" s="39" t="s">
        <v>56</v>
      </c>
      <c r="F100" s="40"/>
      <c r="G100" s="40">
        <v>0</v>
      </c>
      <c r="H100" s="40">
        <v>0</v>
      </c>
      <c r="I100" s="40">
        <v>156</v>
      </c>
      <c r="J100" s="40">
        <v>156</v>
      </c>
      <c r="K100" s="41"/>
      <c r="L100" s="42"/>
      <c r="M100" s="43">
        <f>IF((J100-G100)&gt;0,J100-G100,0)</f>
        <v>156</v>
      </c>
      <c r="N100" s="44">
        <f>IF((J100-G100)&lt;0,J100-G100,0)</f>
        <v>0</v>
      </c>
      <c r="O100" s="40">
        <v>160</v>
      </c>
      <c r="P100" s="45">
        <v>170</v>
      </c>
      <c r="Q100" s="40"/>
      <c r="R100" s="45"/>
      <c r="S100" s="45"/>
      <c r="T100" s="45">
        <v>170</v>
      </c>
      <c r="U100" s="46">
        <f t="shared" si="30"/>
        <v>1.0625</v>
      </c>
    </row>
    <row r="101" spans="2:21" ht="48" customHeight="1">
      <c r="B101" s="69"/>
      <c r="C101" s="37"/>
      <c r="D101" s="38" t="s">
        <v>109</v>
      </c>
      <c r="E101" s="39" t="s">
        <v>121</v>
      </c>
      <c r="F101" s="40">
        <v>90500</v>
      </c>
      <c r="G101" s="40">
        <v>92750</v>
      </c>
      <c r="H101" s="40">
        <v>82750</v>
      </c>
      <c r="I101" s="40">
        <v>47144</v>
      </c>
      <c r="J101" s="40">
        <v>78294</v>
      </c>
      <c r="K101" s="41">
        <f>I101/H101</f>
        <v>0.5697160120845921</v>
      </c>
      <c r="L101" s="42">
        <f>J101/G101</f>
        <v>0.8441401617250673</v>
      </c>
      <c r="M101" s="43">
        <f>IF((J101-G101)&gt;0,J101-G101,0)</f>
        <v>0</v>
      </c>
      <c r="N101" s="44">
        <f>IF((J101-G101)&lt;0,J101-G101,0)</f>
        <v>-14456</v>
      </c>
      <c r="O101" s="40">
        <v>92750</v>
      </c>
      <c r="P101" s="45">
        <v>79300</v>
      </c>
      <c r="Q101" s="40"/>
      <c r="R101" s="45">
        <v>79300</v>
      </c>
      <c r="S101" s="45"/>
      <c r="T101" s="45"/>
      <c r="U101" s="46">
        <f t="shared" si="30"/>
        <v>0.8549865229110513</v>
      </c>
    </row>
    <row r="102" spans="2:21" s="66" customFormat="1" ht="33.75" customHeight="1">
      <c r="B102" s="72"/>
      <c r="C102" s="73">
        <v>85228</v>
      </c>
      <c r="D102" s="48"/>
      <c r="E102" s="49" t="s">
        <v>122</v>
      </c>
      <c r="F102" s="50">
        <f aca="true" t="shared" si="45" ref="F102:T102">SUM(F103)</f>
        <v>16554</v>
      </c>
      <c r="G102" s="50">
        <f t="shared" si="45"/>
        <v>19000</v>
      </c>
      <c r="H102" s="50">
        <f t="shared" si="45"/>
        <v>19000</v>
      </c>
      <c r="I102" s="50">
        <f t="shared" si="45"/>
        <v>7758</v>
      </c>
      <c r="J102" s="50">
        <f t="shared" si="45"/>
        <v>11359</v>
      </c>
      <c r="K102" s="50">
        <f t="shared" si="45"/>
        <v>0.4083157894736842</v>
      </c>
      <c r="L102" s="50">
        <f t="shared" si="45"/>
        <v>0.5978421052631578</v>
      </c>
      <c r="M102" s="50">
        <f t="shared" si="45"/>
        <v>0</v>
      </c>
      <c r="N102" s="50">
        <f t="shared" si="45"/>
        <v>-7641</v>
      </c>
      <c r="O102" s="50">
        <f t="shared" si="45"/>
        <v>12000</v>
      </c>
      <c r="P102" s="50">
        <f t="shared" si="45"/>
        <v>12500</v>
      </c>
      <c r="Q102" s="50">
        <f t="shared" si="45"/>
        <v>0</v>
      </c>
      <c r="R102" s="50">
        <f t="shared" si="45"/>
        <v>0</v>
      </c>
      <c r="S102" s="50">
        <f t="shared" si="45"/>
        <v>0</v>
      </c>
      <c r="T102" s="50">
        <f t="shared" si="45"/>
        <v>12500</v>
      </c>
      <c r="U102" s="46">
        <f aca="true" t="shared" si="46" ref="U102:U124">P102/O102</f>
        <v>1.0416666666666667</v>
      </c>
    </row>
    <row r="103" spans="2:21" ht="15">
      <c r="B103" s="69"/>
      <c r="C103" s="37"/>
      <c r="D103" s="38" t="s">
        <v>26</v>
      </c>
      <c r="E103" s="39" t="s">
        <v>27</v>
      </c>
      <c r="F103" s="40">
        <v>16554</v>
      </c>
      <c r="G103" s="40">
        <v>19000</v>
      </c>
      <c r="H103" s="40">
        <v>19000</v>
      </c>
      <c r="I103" s="40">
        <v>7758</v>
      </c>
      <c r="J103" s="40">
        <v>11359</v>
      </c>
      <c r="K103" s="41">
        <f>I103/H103</f>
        <v>0.4083157894736842</v>
      </c>
      <c r="L103" s="42">
        <f>J103/G103</f>
        <v>0.5978421052631578</v>
      </c>
      <c r="M103" s="43">
        <f>IF((J103-G103)&gt;0,J103-G103,0)</f>
        <v>0</v>
      </c>
      <c r="N103" s="44">
        <f>IF((J103-G103)&lt;0,J103-G103,0)</f>
        <v>-7641</v>
      </c>
      <c r="O103" s="40">
        <v>12000</v>
      </c>
      <c r="P103" s="45">
        <v>12500</v>
      </c>
      <c r="Q103" s="40"/>
      <c r="R103" s="45"/>
      <c r="S103" s="45"/>
      <c r="T103" s="45">
        <v>12500</v>
      </c>
      <c r="U103" s="46">
        <f t="shared" si="46"/>
        <v>1.0416666666666667</v>
      </c>
    </row>
    <row r="104" spans="2:21" s="114" customFormat="1" ht="15">
      <c r="B104" s="72"/>
      <c r="C104" s="73">
        <v>85278</v>
      </c>
      <c r="D104" s="48"/>
      <c r="E104" s="51" t="s">
        <v>123</v>
      </c>
      <c r="F104" s="50">
        <f aca="true" t="shared" si="47" ref="F104:T104">SUM(F105)</f>
        <v>175336</v>
      </c>
      <c r="G104" s="50">
        <f t="shared" si="47"/>
        <v>1392</v>
      </c>
      <c r="H104" s="50">
        <f t="shared" si="47"/>
        <v>1392</v>
      </c>
      <c r="I104" s="50">
        <f t="shared" si="47"/>
        <v>1392</v>
      </c>
      <c r="J104" s="50">
        <f t="shared" si="47"/>
        <v>1392</v>
      </c>
      <c r="K104" s="50">
        <f t="shared" si="47"/>
        <v>1</v>
      </c>
      <c r="L104" s="50">
        <f t="shared" si="47"/>
        <v>1</v>
      </c>
      <c r="M104" s="50">
        <f t="shared" si="47"/>
        <v>0</v>
      </c>
      <c r="N104" s="50">
        <f t="shared" si="47"/>
        <v>0</v>
      </c>
      <c r="O104" s="50">
        <f t="shared" si="47"/>
        <v>1392</v>
      </c>
      <c r="P104" s="50">
        <f t="shared" si="47"/>
        <v>0</v>
      </c>
      <c r="Q104" s="50">
        <f t="shared" si="47"/>
        <v>0</v>
      </c>
      <c r="R104" s="50">
        <f t="shared" si="47"/>
        <v>0</v>
      </c>
      <c r="S104" s="50">
        <f t="shared" si="47"/>
        <v>0</v>
      </c>
      <c r="T104" s="50">
        <f t="shared" si="47"/>
        <v>0</v>
      </c>
      <c r="U104" s="46">
        <f t="shared" si="46"/>
        <v>0</v>
      </c>
    </row>
    <row r="105" spans="2:21" ht="60.75" customHeight="1">
      <c r="B105" s="69"/>
      <c r="C105" s="37"/>
      <c r="D105" s="38" t="s">
        <v>116</v>
      </c>
      <c r="E105" s="39" t="s">
        <v>117</v>
      </c>
      <c r="F105" s="40">
        <v>175336</v>
      </c>
      <c r="G105" s="40">
        <v>1392</v>
      </c>
      <c r="H105" s="40">
        <v>1392</v>
      </c>
      <c r="I105" s="40">
        <v>1392</v>
      </c>
      <c r="J105" s="40">
        <v>1392</v>
      </c>
      <c r="K105" s="41">
        <f>I105/H105</f>
        <v>1</v>
      </c>
      <c r="L105" s="42">
        <f>J105/G105</f>
        <v>1</v>
      </c>
      <c r="M105" s="43">
        <f>IF((J105-G105)&gt;0,J105-G105,0)</f>
        <v>0</v>
      </c>
      <c r="N105" s="44">
        <f>IF((J105-G105)&lt;0,J105-G105,0)</f>
        <v>0</v>
      </c>
      <c r="O105" s="40">
        <v>1392</v>
      </c>
      <c r="P105" s="45"/>
      <c r="Q105" s="40"/>
      <c r="R105" s="45"/>
      <c r="S105" s="45"/>
      <c r="T105" s="45"/>
      <c r="U105" s="46">
        <f t="shared" si="46"/>
        <v>0</v>
      </c>
    </row>
    <row r="106" spans="2:21" s="114" customFormat="1" ht="15">
      <c r="B106" s="72"/>
      <c r="C106" s="73">
        <v>85295</v>
      </c>
      <c r="D106" s="48"/>
      <c r="E106" s="51" t="s">
        <v>32</v>
      </c>
      <c r="F106" s="50">
        <f aca="true" t="shared" si="48" ref="F106:T106">SUM(F107)</f>
        <v>104000</v>
      </c>
      <c r="G106" s="50">
        <f t="shared" si="48"/>
        <v>88100</v>
      </c>
      <c r="H106" s="50">
        <f t="shared" si="48"/>
        <v>68000</v>
      </c>
      <c r="I106" s="50">
        <f t="shared" si="48"/>
        <v>58300</v>
      </c>
      <c r="J106" s="50">
        <f t="shared" si="48"/>
        <v>78100</v>
      </c>
      <c r="K106" s="50">
        <f t="shared" si="48"/>
        <v>0.8573529411764705</v>
      </c>
      <c r="L106" s="50">
        <f t="shared" si="48"/>
        <v>0.8864926220204313</v>
      </c>
      <c r="M106" s="50">
        <f t="shared" si="48"/>
        <v>0</v>
      </c>
      <c r="N106" s="50">
        <f t="shared" si="48"/>
        <v>-10000</v>
      </c>
      <c r="O106" s="50">
        <f t="shared" si="48"/>
        <v>88100</v>
      </c>
      <c r="P106" s="50">
        <f t="shared" si="48"/>
        <v>50000</v>
      </c>
      <c r="Q106" s="50">
        <f t="shared" si="48"/>
        <v>0</v>
      </c>
      <c r="R106" s="50">
        <f t="shared" si="48"/>
        <v>50000</v>
      </c>
      <c r="S106" s="50">
        <f t="shared" si="48"/>
        <v>0</v>
      </c>
      <c r="T106" s="50">
        <f t="shared" si="48"/>
        <v>0</v>
      </c>
      <c r="U106" s="46">
        <f t="shared" si="46"/>
        <v>0.5675368898978433</v>
      </c>
    </row>
    <row r="107" spans="2:21" ht="50.25" customHeight="1" thickBot="1">
      <c r="B107" s="70"/>
      <c r="C107" s="53"/>
      <c r="D107" s="54" t="s">
        <v>109</v>
      </c>
      <c r="E107" s="55" t="s">
        <v>121</v>
      </c>
      <c r="F107" s="56">
        <v>104000</v>
      </c>
      <c r="G107" s="56">
        <v>88100</v>
      </c>
      <c r="H107" s="56">
        <v>68000</v>
      </c>
      <c r="I107" s="56">
        <v>58300</v>
      </c>
      <c r="J107" s="56">
        <v>78100</v>
      </c>
      <c r="K107" s="57">
        <f>I107/H107</f>
        <v>0.8573529411764705</v>
      </c>
      <c r="L107" s="58">
        <f>J107/G107</f>
        <v>0.8864926220204313</v>
      </c>
      <c r="M107" s="59">
        <f>IF((J107-G107)&gt;0,J107-G107,0)</f>
        <v>0</v>
      </c>
      <c r="N107" s="60">
        <f>IF((J107-G107)&lt;0,J107-G107,0)</f>
        <v>-10000</v>
      </c>
      <c r="O107" s="56">
        <v>88100</v>
      </c>
      <c r="P107" s="61">
        <v>50000</v>
      </c>
      <c r="Q107" s="56"/>
      <c r="R107" s="61">
        <v>50000</v>
      </c>
      <c r="S107" s="61"/>
      <c r="T107" s="61"/>
      <c r="U107" s="62">
        <f t="shared" si="46"/>
        <v>0.5675368898978433</v>
      </c>
    </row>
    <row r="108" spans="2:21" s="21" customFormat="1" ht="66" customHeight="1" thickBot="1">
      <c r="B108" s="63">
        <v>853</v>
      </c>
      <c r="C108" s="64"/>
      <c r="D108" s="24"/>
      <c r="E108" s="65" t="s">
        <v>124</v>
      </c>
      <c r="F108" s="26">
        <f aca="true" t="shared" si="49" ref="F108:T108">SUM(F109)</f>
        <v>0</v>
      </c>
      <c r="G108" s="26">
        <f t="shared" si="49"/>
        <v>173846</v>
      </c>
      <c r="H108" s="26">
        <f t="shared" si="49"/>
        <v>118200</v>
      </c>
      <c r="I108" s="26">
        <f t="shared" si="49"/>
        <v>118163</v>
      </c>
      <c r="J108" s="26">
        <f t="shared" si="49"/>
        <v>166066</v>
      </c>
      <c r="K108" s="26">
        <f t="shared" si="49"/>
        <v>0.9996869712351946</v>
      </c>
      <c r="L108" s="26">
        <f t="shared" si="49"/>
        <v>1.6338083421127938</v>
      </c>
      <c r="M108" s="26">
        <f t="shared" si="49"/>
        <v>0</v>
      </c>
      <c r="N108" s="26">
        <f t="shared" si="49"/>
        <v>-7780</v>
      </c>
      <c r="O108" s="26">
        <f t="shared" si="49"/>
        <v>173092</v>
      </c>
      <c r="P108" s="28">
        <f t="shared" si="49"/>
        <v>0</v>
      </c>
      <c r="Q108" s="26">
        <f t="shared" si="49"/>
        <v>0</v>
      </c>
      <c r="R108" s="26">
        <f t="shared" si="49"/>
        <v>0</v>
      </c>
      <c r="S108" s="26">
        <f t="shared" si="49"/>
        <v>0</v>
      </c>
      <c r="T108" s="28">
        <f t="shared" si="49"/>
        <v>0</v>
      </c>
      <c r="U108" s="29">
        <f t="shared" si="46"/>
        <v>0</v>
      </c>
    </row>
    <row r="109" spans="2:21" s="66" customFormat="1" ht="18.75" customHeight="1">
      <c r="B109" s="68"/>
      <c r="C109" s="68">
        <v>85324</v>
      </c>
      <c r="D109" s="32"/>
      <c r="E109" s="71" t="s">
        <v>125</v>
      </c>
      <c r="F109" s="34">
        <f>SUM(F111)</f>
        <v>0</v>
      </c>
      <c r="G109" s="34">
        <f aca="true" t="shared" si="50" ref="G109:T109">SUM(G111,G110)</f>
        <v>173846</v>
      </c>
      <c r="H109" s="34">
        <f t="shared" si="50"/>
        <v>118200</v>
      </c>
      <c r="I109" s="34">
        <f t="shared" si="50"/>
        <v>118163</v>
      </c>
      <c r="J109" s="34">
        <f t="shared" si="50"/>
        <v>166066</v>
      </c>
      <c r="K109" s="34">
        <f t="shared" si="50"/>
        <v>0.9996869712351946</v>
      </c>
      <c r="L109" s="34">
        <f t="shared" si="50"/>
        <v>1.6338083421127938</v>
      </c>
      <c r="M109" s="34">
        <f t="shared" si="50"/>
        <v>0</v>
      </c>
      <c r="N109" s="34">
        <f t="shared" si="50"/>
        <v>-7780</v>
      </c>
      <c r="O109" s="34">
        <f t="shared" si="50"/>
        <v>173092</v>
      </c>
      <c r="P109" s="34">
        <f t="shared" si="50"/>
        <v>0</v>
      </c>
      <c r="Q109" s="34">
        <f t="shared" si="50"/>
        <v>0</v>
      </c>
      <c r="R109" s="34">
        <f t="shared" si="50"/>
        <v>0</v>
      </c>
      <c r="S109" s="34">
        <f t="shared" si="50"/>
        <v>0</v>
      </c>
      <c r="T109" s="34">
        <f t="shared" si="50"/>
        <v>0</v>
      </c>
      <c r="U109" s="35">
        <f t="shared" si="46"/>
        <v>0</v>
      </c>
    </row>
    <row r="110" spans="2:21" s="102" customFormat="1" ht="62.25" customHeight="1">
      <c r="B110" s="110"/>
      <c r="C110" s="110"/>
      <c r="D110" s="38" t="s">
        <v>126</v>
      </c>
      <c r="E110" s="39" t="s">
        <v>127</v>
      </c>
      <c r="F110" s="40"/>
      <c r="G110" s="40">
        <v>19446</v>
      </c>
      <c r="H110" s="40"/>
      <c r="I110" s="40"/>
      <c r="J110" s="40">
        <v>12420</v>
      </c>
      <c r="K110" s="41"/>
      <c r="L110" s="46">
        <f>J110/G110</f>
        <v>0.638691761801913</v>
      </c>
      <c r="M110" s="50">
        <f>IF((J110-G110)&gt;0,J110-G110,0)</f>
        <v>0</v>
      </c>
      <c r="N110" s="50">
        <f>IF((J110-G110)&lt;0,J110-G110,0)</f>
        <v>-7026</v>
      </c>
      <c r="O110" s="40">
        <v>19446</v>
      </c>
      <c r="P110" s="45"/>
      <c r="Q110" s="40"/>
      <c r="R110" s="40"/>
      <c r="S110" s="45"/>
      <c r="T110" s="45"/>
      <c r="U110" s="46">
        <f t="shared" si="46"/>
        <v>0</v>
      </c>
    </row>
    <row r="111" spans="2:21" ht="91.5" customHeight="1">
      <c r="B111" s="37"/>
      <c r="C111" s="37"/>
      <c r="D111" s="38" t="s">
        <v>128</v>
      </c>
      <c r="E111" s="39" t="s">
        <v>30</v>
      </c>
      <c r="F111" s="40">
        <v>0</v>
      </c>
      <c r="G111" s="40">
        <v>154400</v>
      </c>
      <c r="H111" s="40">
        <v>118200</v>
      </c>
      <c r="I111" s="40">
        <v>118163</v>
      </c>
      <c r="J111" s="40">
        <v>153646</v>
      </c>
      <c r="K111" s="41">
        <f>I111/H111</f>
        <v>0.9996869712351946</v>
      </c>
      <c r="L111" s="46">
        <f>J111/G111</f>
        <v>0.9951165803108808</v>
      </c>
      <c r="M111" s="50">
        <f>IF((J111-G111)&gt;0,J111-G111,0)</f>
        <v>0</v>
      </c>
      <c r="N111" s="50">
        <f>IF((J111-G111)&lt;0,J111-G111,0)</f>
        <v>-754</v>
      </c>
      <c r="O111" s="40">
        <v>153646</v>
      </c>
      <c r="P111" s="45"/>
      <c r="Q111" s="40"/>
      <c r="R111" s="40"/>
      <c r="S111" s="45"/>
      <c r="T111" s="45"/>
      <c r="U111" s="46">
        <f t="shared" si="46"/>
        <v>0</v>
      </c>
    </row>
    <row r="112" spans="2:21" s="21" customFormat="1" ht="24.75" customHeight="1">
      <c r="B112" s="73">
        <v>854</v>
      </c>
      <c r="C112" s="73"/>
      <c r="D112" s="48"/>
      <c r="E112" s="49" t="s">
        <v>129</v>
      </c>
      <c r="F112" s="50">
        <f aca="true" t="shared" si="51" ref="F112:T113">SUM(F113)</f>
        <v>21429</v>
      </c>
      <c r="G112" s="50">
        <f t="shared" si="51"/>
        <v>127156</v>
      </c>
      <c r="H112" s="50">
        <f t="shared" si="51"/>
        <v>14484</v>
      </c>
      <c r="I112" s="50">
        <f t="shared" si="51"/>
        <v>14484</v>
      </c>
      <c r="J112" s="50">
        <f t="shared" si="51"/>
        <v>127156</v>
      </c>
      <c r="K112" s="50">
        <f t="shared" si="51"/>
        <v>1</v>
      </c>
      <c r="L112" s="50">
        <f t="shared" si="51"/>
        <v>1</v>
      </c>
      <c r="M112" s="50">
        <f t="shared" si="51"/>
        <v>0</v>
      </c>
      <c r="N112" s="50">
        <f t="shared" si="51"/>
        <v>0</v>
      </c>
      <c r="O112" s="50">
        <f t="shared" si="51"/>
        <v>127156</v>
      </c>
      <c r="P112" s="50">
        <f t="shared" si="51"/>
        <v>0</v>
      </c>
      <c r="Q112" s="50">
        <f t="shared" si="51"/>
        <v>0</v>
      </c>
      <c r="R112" s="50">
        <f t="shared" si="51"/>
        <v>0</v>
      </c>
      <c r="S112" s="50">
        <f t="shared" si="51"/>
        <v>0</v>
      </c>
      <c r="T112" s="50">
        <f t="shared" si="51"/>
        <v>0</v>
      </c>
      <c r="U112" s="46">
        <f t="shared" si="46"/>
        <v>0</v>
      </c>
    </row>
    <row r="113" spans="2:21" s="66" customFormat="1" ht="15">
      <c r="B113" s="73"/>
      <c r="C113" s="73">
        <v>85415</v>
      </c>
      <c r="D113" s="48"/>
      <c r="E113" s="51" t="s">
        <v>130</v>
      </c>
      <c r="F113" s="50">
        <f t="shared" si="51"/>
        <v>21429</v>
      </c>
      <c r="G113" s="50">
        <f t="shared" si="51"/>
        <v>127156</v>
      </c>
      <c r="H113" s="50">
        <f t="shared" si="51"/>
        <v>14484</v>
      </c>
      <c r="I113" s="50">
        <f t="shared" si="51"/>
        <v>14484</v>
      </c>
      <c r="J113" s="50">
        <f t="shared" si="51"/>
        <v>127156</v>
      </c>
      <c r="K113" s="50">
        <f t="shared" si="51"/>
        <v>1</v>
      </c>
      <c r="L113" s="50">
        <f t="shared" si="51"/>
        <v>1</v>
      </c>
      <c r="M113" s="50">
        <f t="shared" si="51"/>
        <v>0</v>
      </c>
      <c r="N113" s="50">
        <f t="shared" si="51"/>
        <v>0</v>
      </c>
      <c r="O113" s="50">
        <f t="shared" si="51"/>
        <v>127156</v>
      </c>
      <c r="P113" s="50">
        <f t="shared" si="51"/>
        <v>0</v>
      </c>
      <c r="Q113" s="50">
        <f t="shared" si="51"/>
        <v>0</v>
      </c>
      <c r="R113" s="50">
        <f t="shared" si="51"/>
        <v>0</v>
      </c>
      <c r="S113" s="50">
        <f t="shared" si="51"/>
        <v>0</v>
      </c>
      <c r="T113" s="50">
        <f t="shared" si="51"/>
        <v>0</v>
      </c>
      <c r="U113" s="46">
        <f t="shared" si="46"/>
        <v>0</v>
      </c>
    </row>
    <row r="114" spans="2:21" ht="60" customHeight="1" thickBot="1">
      <c r="B114" s="37"/>
      <c r="C114" s="37"/>
      <c r="D114" s="38" t="s">
        <v>109</v>
      </c>
      <c r="E114" s="39" t="s">
        <v>110</v>
      </c>
      <c r="F114" s="40">
        <v>21429</v>
      </c>
      <c r="G114" s="40">
        <v>127156</v>
      </c>
      <c r="H114" s="40">
        <v>14484</v>
      </c>
      <c r="I114" s="40">
        <v>14484</v>
      </c>
      <c r="J114" s="40">
        <v>127156</v>
      </c>
      <c r="K114" s="46">
        <f>I114/H114</f>
        <v>1</v>
      </c>
      <c r="L114" s="46">
        <f>J114/G114</f>
        <v>1</v>
      </c>
      <c r="M114" s="50">
        <f>IF((J114-G114)&gt;0,J114-G114,0)</f>
        <v>0</v>
      </c>
      <c r="N114" s="50">
        <f>IF((J114-G114)&lt;0,J114-G114,0)</f>
        <v>0</v>
      </c>
      <c r="O114" s="40">
        <v>127156</v>
      </c>
      <c r="P114" s="45"/>
      <c r="Q114" s="40"/>
      <c r="R114" s="40"/>
      <c r="S114" s="45"/>
      <c r="T114" s="45"/>
      <c r="U114" s="46">
        <f t="shared" si="46"/>
        <v>0</v>
      </c>
    </row>
    <row r="115" spans="2:21" s="115" customFormat="1" ht="24" thickBot="1">
      <c r="B115" s="63">
        <v>900</v>
      </c>
      <c r="C115" s="64"/>
      <c r="D115" s="24"/>
      <c r="E115" s="25"/>
      <c r="F115" s="26" t="e">
        <f>SUM(#REF!)</f>
        <v>#REF!</v>
      </c>
      <c r="G115" s="26">
        <f aca="true" t="shared" si="52" ref="G115:T116">SUM(G116)</f>
        <v>1450</v>
      </c>
      <c r="H115" s="26">
        <f t="shared" si="52"/>
        <v>0</v>
      </c>
      <c r="I115" s="26">
        <f t="shared" si="52"/>
        <v>0</v>
      </c>
      <c r="J115" s="26">
        <f t="shared" si="52"/>
        <v>0</v>
      </c>
      <c r="K115" s="26">
        <f t="shared" si="52"/>
        <v>0</v>
      </c>
      <c r="L115" s="26">
        <f t="shared" si="52"/>
        <v>0</v>
      </c>
      <c r="M115" s="26">
        <f t="shared" si="52"/>
        <v>0</v>
      </c>
      <c r="N115" s="26">
        <f t="shared" si="52"/>
        <v>-1450</v>
      </c>
      <c r="O115" s="27">
        <f t="shared" si="52"/>
        <v>1450</v>
      </c>
      <c r="P115" s="26">
        <f t="shared" si="52"/>
        <v>2500</v>
      </c>
      <c r="Q115" s="26">
        <f t="shared" si="52"/>
        <v>0</v>
      </c>
      <c r="R115" s="26">
        <f t="shared" si="52"/>
        <v>0</v>
      </c>
      <c r="S115" s="26">
        <f t="shared" si="52"/>
        <v>0</v>
      </c>
      <c r="T115" s="28">
        <f t="shared" si="52"/>
        <v>2500</v>
      </c>
      <c r="U115" s="29">
        <f t="shared" si="46"/>
        <v>1.7241379310344827</v>
      </c>
    </row>
    <row r="116" spans="2:21" s="102" customFormat="1" ht="15">
      <c r="B116" s="68"/>
      <c r="C116" s="68">
        <v>90015</v>
      </c>
      <c r="D116" s="32"/>
      <c r="E116" s="71" t="s">
        <v>131</v>
      </c>
      <c r="F116" s="34"/>
      <c r="G116" s="116">
        <f t="shared" si="52"/>
        <v>1450</v>
      </c>
      <c r="H116" s="116">
        <f t="shared" si="52"/>
        <v>0</v>
      </c>
      <c r="I116" s="116">
        <f t="shared" si="52"/>
        <v>0</v>
      </c>
      <c r="J116" s="116">
        <f t="shared" si="52"/>
        <v>0</v>
      </c>
      <c r="K116" s="116">
        <f t="shared" si="52"/>
        <v>0</v>
      </c>
      <c r="L116" s="116">
        <f t="shared" si="52"/>
        <v>0</v>
      </c>
      <c r="M116" s="116">
        <f t="shared" si="52"/>
        <v>0</v>
      </c>
      <c r="N116" s="116">
        <f t="shared" si="52"/>
        <v>-1450</v>
      </c>
      <c r="O116" s="116">
        <f t="shared" si="52"/>
        <v>1450</v>
      </c>
      <c r="P116" s="116">
        <f t="shared" si="52"/>
        <v>2500</v>
      </c>
      <c r="Q116" s="116">
        <f t="shared" si="52"/>
        <v>0</v>
      </c>
      <c r="R116" s="116">
        <f t="shared" si="52"/>
        <v>0</v>
      </c>
      <c r="S116" s="116">
        <f t="shared" si="52"/>
        <v>0</v>
      </c>
      <c r="T116" s="116">
        <f t="shared" si="52"/>
        <v>2500</v>
      </c>
      <c r="U116" s="35">
        <f t="shared" si="46"/>
        <v>1.7241379310344827</v>
      </c>
    </row>
    <row r="117" spans="2:21" s="102" customFormat="1" ht="21.75" customHeight="1" thickBot="1">
      <c r="B117" s="73"/>
      <c r="C117" s="73"/>
      <c r="D117" s="38" t="s">
        <v>26</v>
      </c>
      <c r="E117" s="39" t="s">
        <v>27</v>
      </c>
      <c r="F117" s="50"/>
      <c r="G117" s="40">
        <v>1450</v>
      </c>
      <c r="H117" s="40"/>
      <c r="I117" s="40"/>
      <c r="J117" s="40"/>
      <c r="K117" s="46"/>
      <c r="L117" s="46">
        <f>J117/G117</f>
        <v>0</v>
      </c>
      <c r="M117" s="50">
        <f>IF((J117-G117)&gt;0,J117-G117,0)</f>
        <v>0</v>
      </c>
      <c r="N117" s="50">
        <f>IF((J117-G117)&lt;0,J117-G117,0)</f>
        <v>-1450</v>
      </c>
      <c r="O117" s="40">
        <v>1450</v>
      </c>
      <c r="P117" s="45">
        <v>2500</v>
      </c>
      <c r="Q117" s="40"/>
      <c r="R117" s="40"/>
      <c r="S117" s="45"/>
      <c r="T117" s="45">
        <v>2500</v>
      </c>
      <c r="U117" s="46">
        <f t="shared" si="46"/>
        <v>1.7241379310344827</v>
      </c>
    </row>
    <row r="118" spans="2:21" s="21" customFormat="1" ht="46.5" customHeight="1" thickBot="1">
      <c r="B118" s="63">
        <v>921</v>
      </c>
      <c r="C118" s="64"/>
      <c r="D118" s="24"/>
      <c r="E118" s="65" t="s">
        <v>132</v>
      </c>
      <c r="F118" s="26">
        <f aca="true" t="shared" si="53" ref="F118:T119">SUM(F119)</f>
        <v>35000</v>
      </c>
      <c r="G118" s="26">
        <f t="shared" si="53"/>
        <v>34100</v>
      </c>
      <c r="H118" s="26">
        <f t="shared" si="53"/>
        <v>34100</v>
      </c>
      <c r="I118" s="26">
        <f t="shared" si="53"/>
        <v>17048</v>
      </c>
      <c r="J118" s="26">
        <f t="shared" si="53"/>
        <v>25571</v>
      </c>
      <c r="K118" s="26">
        <f t="shared" si="53"/>
        <v>0.49994134897360704</v>
      </c>
      <c r="L118" s="26">
        <f t="shared" si="53"/>
        <v>0.7498826979472141</v>
      </c>
      <c r="M118" s="26">
        <f t="shared" si="53"/>
        <v>0</v>
      </c>
      <c r="N118" s="26">
        <f t="shared" si="53"/>
        <v>-8529</v>
      </c>
      <c r="O118" s="27">
        <f t="shared" si="53"/>
        <v>34100</v>
      </c>
      <c r="P118" s="26">
        <f t="shared" si="53"/>
        <v>30500</v>
      </c>
      <c r="Q118" s="26">
        <f t="shared" si="53"/>
        <v>0</v>
      </c>
      <c r="R118" s="26">
        <f t="shared" si="53"/>
        <v>0</v>
      </c>
      <c r="S118" s="26">
        <f t="shared" si="53"/>
        <v>30500</v>
      </c>
      <c r="T118" s="28">
        <f t="shared" si="53"/>
        <v>0</v>
      </c>
      <c r="U118" s="29">
        <f t="shared" si="46"/>
        <v>0.8944281524926686</v>
      </c>
    </row>
    <row r="119" spans="2:21" s="66" customFormat="1" ht="22.5" customHeight="1">
      <c r="B119" s="67"/>
      <c r="C119" s="68">
        <v>92116</v>
      </c>
      <c r="D119" s="32"/>
      <c r="E119" s="71" t="s">
        <v>133</v>
      </c>
      <c r="F119" s="34">
        <f t="shared" si="53"/>
        <v>35000</v>
      </c>
      <c r="G119" s="34">
        <f t="shared" si="53"/>
        <v>34100</v>
      </c>
      <c r="H119" s="34">
        <f t="shared" si="53"/>
        <v>34100</v>
      </c>
      <c r="I119" s="34">
        <f t="shared" si="53"/>
        <v>17048</v>
      </c>
      <c r="J119" s="34">
        <f t="shared" si="53"/>
        <v>25571</v>
      </c>
      <c r="K119" s="34">
        <f t="shared" si="53"/>
        <v>0.49994134897360704</v>
      </c>
      <c r="L119" s="34">
        <f t="shared" si="53"/>
        <v>0.7498826979472141</v>
      </c>
      <c r="M119" s="34">
        <f t="shared" si="53"/>
        <v>0</v>
      </c>
      <c r="N119" s="34">
        <f t="shared" si="53"/>
        <v>-8529</v>
      </c>
      <c r="O119" s="34">
        <f t="shared" si="53"/>
        <v>34100</v>
      </c>
      <c r="P119" s="34">
        <f t="shared" si="53"/>
        <v>30500</v>
      </c>
      <c r="Q119" s="34">
        <f t="shared" si="53"/>
        <v>0</v>
      </c>
      <c r="R119" s="34">
        <f t="shared" si="53"/>
        <v>0</v>
      </c>
      <c r="S119" s="34">
        <f t="shared" si="53"/>
        <v>30500</v>
      </c>
      <c r="T119" s="34">
        <f t="shared" si="53"/>
        <v>0</v>
      </c>
      <c r="U119" s="35">
        <f t="shared" si="46"/>
        <v>0.8944281524926686</v>
      </c>
    </row>
    <row r="120" spans="2:21" ht="64.5" customHeight="1" thickBot="1">
      <c r="B120" s="70"/>
      <c r="C120" s="53"/>
      <c r="D120" s="54" t="s">
        <v>134</v>
      </c>
      <c r="E120" s="55" t="s">
        <v>135</v>
      </c>
      <c r="F120" s="56">
        <v>35000</v>
      </c>
      <c r="G120" s="56">
        <v>34100</v>
      </c>
      <c r="H120" s="56">
        <v>34100</v>
      </c>
      <c r="I120" s="56">
        <v>17048</v>
      </c>
      <c r="J120" s="56">
        <v>25571</v>
      </c>
      <c r="K120" s="57">
        <f>I120/H120</f>
        <v>0.49994134897360704</v>
      </c>
      <c r="L120" s="58">
        <f>J120/G120</f>
        <v>0.7498826979472141</v>
      </c>
      <c r="M120" s="59">
        <f>IF((J120-G120)&gt;0,J120-G120,0)</f>
        <v>0</v>
      </c>
      <c r="N120" s="60">
        <f>IF((J120-G120)&lt;0,J120-G120,0)</f>
        <v>-8529</v>
      </c>
      <c r="O120" s="56">
        <v>34100</v>
      </c>
      <c r="P120" s="61">
        <v>30500</v>
      </c>
      <c r="Q120" s="56"/>
      <c r="R120" s="61"/>
      <c r="S120" s="61">
        <v>30500</v>
      </c>
      <c r="T120" s="61"/>
      <c r="U120" s="62">
        <f t="shared" si="46"/>
        <v>0.8944281524926686</v>
      </c>
    </row>
    <row r="121" spans="2:21" s="102" customFormat="1" ht="21" customHeight="1" thickBot="1">
      <c r="B121" s="63">
        <v>926</v>
      </c>
      <c r="C121" s="64"/>
      <c r="D121" s="24"/>
      <c r="E121" s="65" t="s">
        <v>136</v>
      </c>
      <c r="F121" s="26">
        <f>SUM(F123)</f>
        <v>89821</v>
      </c>
      <c r="G121" s="26">
        <f aca="true" t="shared" si="54" ref="G121:R122">SUM(G122)</f>
        <v>30000</v>
      </c>
      <c r="H121" s="26">
        <f t="shared" si="54"/>
        <v>0</v>
      </c>
      <c r="I121" s="26">
        <f t="shared" si="54"/>
        <v>0</v>
      </c>
      <c r="J121" s="26">
        <f t="shared" si="54"/>
        <v>0</v>
      </c>
      <c r="K121" s="26">
        <f t="shared" si="54"/>
        <v>0</v>
      </c>
      <c r="L121" s="26">
        <f t="shared" si="54"/>
        <v>0</v>
      </c>
      <c r="M121" s="26">
        <f t="shared" si="54"/>
        <v>0</v>
      </c>
      <c r="N121" s="26">
        <f t="shared" si="54"/>
        <v>-30000</v>
      </c>
      <c r="O121" s="27">
        <f t="shared" si="54"/>
        <v>30000</v>
      </c>
      <c r="P121" s="26">
        <f t="shared" si="54"/>
        <v>0</v>
      </c>
      <c r="Q121" s="26">
        <f t="shared" si="54"/>
        <v>0</v>
      </c>
      <c r="R121" s="26">
        <f t="shared" si="54"/>
        <v>0</v>
      </c>
      <c r="S121" s="28"/>
      <c r="T121" s="28">
        <f>SUM(T122)</f>
        <v>0</v>
      </c>
      <c r="U121" s="29">
        <f t="shared" si="46"/>
        <v>0</v>
      </c>
    </row>
    <row r="122" spans="2:21" s="102" customFormat="1" ht="15">
      <c r="B122" s="117"/>
      <c r="C122" s="68">
        <v>92601</v>
      </c>
      <c r="D122" s="118"/>
      <c r="E122" s="119" t="s">
        <v>137</v>
      </c>
      <c r="F122" s="116"/>
      <c r="G122" s="116">
        <f t="shared" si="54"/>
        <v>30000</v>
      </c>
      <c r="H122" s="116">
        <f t="shared" si="54"/>
        <v>0</v>
      </c>
      <c r="I122" s="116">
        <f t="shared" si="54"/>
        <v>0</v>
      </c>
      <c r="J122" s="116">
        <f t="shared" si="54"/>
        <v>0</v>
      </c>
      <c r="K122" s="116">
        <f t="shared" si="54"/>
        <v>0</v>
      </c>
      <c r="L122" s="116">
        <f t="shared" si="54"/>
        <v>0</v>
      </c>
      <c r="M122" s="116">
        <f t="shared" si="54"/>
        <v>0</v>
      </c>
      <c r="N122" s="116">
        <f t="shared" si="54"/>
        <v>-30000</v>
      </c>
      <c r="O122" s="116">
        <f t="shared" si="54"/>
        <v>30000</v>
      </c>
      <c r="P122" s="120">
        <f t="shared" si="54"/>
        <v>0</v>
      </c>
      <c r="Q122" s="116">
        <f t="shared" si="54"/>
        <v>0</v>
      </c>
      <c r="R122" s="116">
        <f t="shared" si="54"/>
        <v>0</v>
      </c>
      <c r="S122" s="116"/>
      <c r="T122" s="116">
        <f>SUM(T123)</f>
        <v>0</v>
      </c>
      <c r="U122" s="35">
        <f t="shared" si="46"/>
        <v>0</v>
      </c>
    </row>
    <row r="123" spans="2:21" s="102" customFormat="1" ht="90" customHeight="1" thickBot="1">
      <c r="B123" s="69"/>
      <c r="C123" s="37"/>
      <c r="D123" s="38" t="s">
        <v>138</v>
      </c>
      <c r="E123" s="39" t="s">
        <v>139</v>
      </c>
      <c r="F123" s="40">
        <v>89821</v>
      </c>
      <c r="G123" s="40">
        <v>30000</v>
      </c>
      <c r="H123" s="40"/>
      <c r="I123" s="40"/>
      <c r="J123" s="40"/>
      <c r="K123" s="41"/>
      <c r="L123" s="42">
        <f>J123/G123</f>
        <v>0</v>
      </c>
      <c r="M123" s="43">
        <f>IF((J123-G123)&gt;0,J123-G123,0)</f>
        <v>0</v>
      </c>
      <c r="N123" s="44">
        <f>IF((J123-G123)&lt;0,J123-G123,0)</f>
        <v>-30000</v>
      </c>
      <c r="O123" s="40">
        <v>30000</v>
      </c>
      <c r="P123" s="45"/>
      <c r="Q123" s="40"/>
      <c r="R123" s="45"/>
      <c r="S123" s="45"/>
      <c r="T123" s="45"/>
      <c r="U123" s="46">
        <f t="shared" si="46"/>
        <v>0</v>
      </c>
    </row>
    <row r="124" spans="2:21" s="121" customFormat="1" ht="19.5" thickBot="1">
      <c r="B124" s="122"/>
      <c r="C124" s="123"/>
      <c r="D124" s="124"/>
      <c r="E124" s="125" t="s">
        <v>140</v>
      </c>
      <c r="F124" s="126" t="e">
        <f>SUM(F118,F112,F108,F90,F80,F73,F40,F37,F30,F22,F15,F6)</f>
        <v>#REF!</v>
      </c>
      <c r="G124" s="126">
        <f aca="true" t="shared" si="55" ref="G124:T124">SUM(G121,G118,G115,G112,G108,G90,G80,G73,G40,G37,G30,G22,G15,G6)</f>
        <v>17941037</v>
      </c>
      <c r="H124" s="126">
        <f t="shared" si="55"/>
        <v>17509514</v>
      </c>
      <c r="I124" s="126">
        <f t="shared" si="55"/>
        <v>9713817</v>
      </c>
      <c r="J124" s="126">
        <f t="shared" si="55"/>
        <v>14433313</v>
      </c>
      <c r="K124" s="126">
        <f t="shared" si="55"/>
        <v>50.700381734397574</v>
      </c>
      <c r="L124" s="126">
        <f t="shared" si="55"/>
        <v>77.4767214531533</v>
      </c>
      <c r="M124" s="126">
        <f t="shared" si="55"/>
        <v>148894</v>
      </c>
      <c r="N124" s="126">
        <f t="shared" si="55"/>
        <v>-3654615</v>
      </c>
      <c r="O124" s="126">
        <f t="shared" si="55"/>
        <v>17774920</v>
      </c>
      <c r="P124" s="126">
        <f t="shared" si="55"/>
        <v>17927567</v>
      </c>
      <c r="Q124" s="126">
        <f t="shared" si="55"/>
        <v>2925679</v>
      </c>
      <c r="R124" s="126">
        <f t="shared" si="55"/>
        <v>220511</v>
      </c>
      <c r="S124" s="126">
        <f t="shared" si="55"/>
        <v>30500</v>
      </c>
      <c r="T124" s="127">
        <f t="shared" si="55"/>
        <v>14750877</v>
      </c>
      <c r="U124" s="128">
        <f t="shared" si="46"/>
        <v>1.0085877742347082</v>
      </c>
    </row>
    <row r="126" spans="15:16" ht="18">
      <c r="O126" s="129"/>
      <c r="P126" s="129"/>
    </row>
    <row r="127" spans="16:19" ht="20.25">
      <c r="P127" s="3" t="s">
        <v>141</v>
      </c>
      <c r="Q127" s="130">
        <f>SUM(Q124,R124,T124,S124)</f>
        <v>17927567</v>
      </c>
      <c r="R127" s="131"/>
      <c r="S127" s="131"/>
    </row>
    <row r="128" spans="16:19" ht="20.25">
      <c r="P128" s="3" t="s">
        <v>142</v>
      </c>
      <c r="Q128" s="132">
        <v>18951415</v>
      </c>
      <c r="R128" s="131"/>
      <c r="S128" s="131"/>
    </row>
    <row r="129" spans="16:17" ht="20.25">
      <c r="P129" s="3" t="s">
        <v>143</v>
      </c>
      <c r="Q129" s="130">
        <f>Q128-Q127</f>
        <v>1023848</v>
      </c>
    </row>
  </sheetData>
  <sheetProtection/>
  <mergeCells count="1">
    <mergeCell ref="C2:O2"/>
  </mergeCells>
  <printOptions/>
  <pageMargins left="0.82" right="0" top="0.3937007874015748" bottom="0.69" header="0.5118110236220472" footer="0.5118110236220472"/>
  <pageSetup firstPageNumber="20" useFirstPageNumber="1" fitToHeight="4" fitToWidth="0" horizontalDpi="300" verticalDpi="300" orientation="landscape" paperSize="9" scale="6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U479"/>
  <sheetViews>
    <sheetView zoomScale="85" zoomScaleNormal="85" zoomScaleSheetLayoutView="70" zoomScalePageLayoutView="0" workbookViewId="0" topLeftCell="D1">
      <selection activeCell="L82" sqref="L8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0" customWidth="1"/>
    <col min="6" max="6" width="15.125" style="135" bestFit="1" customWidth="1"/>
    <col min="7" max="7" width="13.25390625" style="135" customWidth="1"/>
    <col min="8" max="9" width="13.625" style="166" customWidth="1"/>
    <col min="10" max="10" width="11.125" style="166" customWidth="1"/>
    <col min="11" max="11" width="10.625" style="166" customWidth="1"/>
    <col min="12" max="12" width="12.375" style="166" customWidth="1"/>
    <col min="13" max="13" width="10.625" style="0" hidden="1" customWidth="1"/>
    <col min="14" max="14" width="15.875" style="0" customWidth="1"/>
  </cols>
  <sheetData>
    <row r="3" spans="2:21" ht="30.75">
      <c r="B3" s="2"/>
      <c r="C3" s="279" t="s">
        <v>199</v>
      </c>
      <c r="D3" s="279"/>
      <c r="E3" s="279"/>
      <c r="F3" s="279"/>
      <c r="G3" s="279"/>
      <c r="H3" s="164"/>
      <c r="I3" s="164"/>
      <c r="J3" s="164"/>
      <c r="K3" s="164"/>
      <c r="L3" s="164"/>
      <c r="M3" s="164"/>
      <c r="N3" s="164"/>
      <c r="O3" s="164"/>
      <c r="P3" s="3"/>
      <c r="Q3" s="1"/>
      <c r="R3" s="1"/>
      <c r="S3" s="1" t="s">
        <v>1</v>
      </c>
      <c r="T3" s="4"/>
      <c r="U3" s="1"/>
    </row>
    <row r="4" ht="12.75">
      <c r="L4" s="166" t="s">
        <v>200</v>
      </c>
    </row>
    <row r="6" spans="2:14" ht="94.5">
      <c r="B6" s="167" t="s">
        <v>2</v>
      </c>
      <c r="C6" s="167" t="s">
        <v>145</v>
      </c>
      <c r="D6" s="168" t="s">
        <v>4</v>
      </c>
      <c r="E6" s="168" t="s">
        <v>5</v>
      </c>
      <c r="F6" s="169" t="s">
        <v>201</v>
      </c>
      <c r="G6" s="169" t="s">
        <v>202</v>
      </c>
      <c r="H6" s="170" t="s">
        <v>203</v>
      </c>
      <c r="I6" s="170" t="s">
        <v>204</v>
      </c>
      <c r="J6" s="170" t="s">
        <v>205</v>
      </c>
      <c r="K6" s="170" t="s">
        <v>206</v>
      </c>
      <c r="L6" s="170" t="s">
        <v>207</v>
      </c>
      <c r="M6" s="167" t="s">
        <v>208</v>
      </c>
      <c r="N6" s="168" t="s">
        <v>21</v>
      </c>
    </row>
    <row r="7" spans="2:14" ht="12.75">
      <c r="B7" s="165">
        <v>1</v>
      </c>
      <c r="C7" s="165">
        <v>2</v>
      </c>
      <c r="D7" s="165">
        <v>3</v>
      </c>
      <c r="E7" s="165">
        <v>4</v>
      </c>
      <c r="F7" s="171">
        <v>5</v>
      </c>
      <c r="G7" s="171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65">
        <v>12</v>
      </c>
      <c r="N7" s="165">
        <v>12</v>
      </c>
    </row>
    <row r="8" spans="2:14" s="133" customFormat="1" ht="15">
      <c r="B8" s="173" t="s">
        <v>22</v>
      </c>
      <c r="C8" s="173"/>
      <c r="D8" s="174"/>
      <c r="E8" s="174" t="s">
        <v>23</v>
      </c>
      <c r="F8" s="175">
        <f aca="true" t="shared" si="0" ref="F8:M8">F9+F12+F14</f>
        <v>1291338</v>
      </c>
      <c r="G8" s="175">
        <f t="shared" si="0"/>
        <v>1124667</v>
      </c>
      <c r="H8" s="50">
        <f t="shared" si="0"/>
        <v>279418</v>
      </c>
      <c r="I8" s="50">
        <f t="shared" si="0"/>
        <v>279418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175">
        <f t="shared" si="0"/>
        <v>0</v>
      </c>
      <c r="N8" s="176">
        <f aca="true" t="shared" si="1" ref="N8:N16">H8/G8</f>
        <v>0.24844509530376546</v>
      </c>
    </row>
    <row r="9" spans="2:14" s="133" customFormat="1" ht="25.5">
      <c r="B9" s="177"/>
      <c r="C9" s="178" t="s">
        <v>24</v>
      </c>
      <c r="D9" s="179"/>
      <c r="E9" s="180" t="s">
        <v>25</v>
      </c>
      <c r="F9" s="181">
        <f aca="true" t="shared" si="2" ref="F9:M9">SUM(F10:F11)</f>
        <v>1270000</v>
      </c>
      <c r="G9" s="181">
        <f t="shared" si="2"/>
        <v>1103000</v>
      </c>
      <c r="H9" s="182">
        <f t="shared" si="2"/>
        <v>270000</v>
      </c>
      <c r="I9" s="182">
        <f t="shared" si="2"/>
        <v>270000</v>
      </c>
      <c r="J9" s="182">
        <f t="shared" si="2"/>
        <v>0</v>
      </c>
      <c r="K9" s="182">
        <f t="shared" si="2"/>
        <v>0</v>
      </c>
      <c r="L9" s="182">
        <f t="shared" si="2"/>
        <v>0</v>
      </c>
      <c r="M9" s="181">
        <f t="shared" si="2"/>
        <v>0</v>
      </c>
      <c r="N9" s="183">
        <f t="shared" si="1"/>
        <v>0.24478694469628287</v>
      </c>
    </row>
    <row r="10" spans="2:14" ht="12.75">
      <c r="B10" s="184"/>
      <c r="C10" s="184"/>
      <c r="D10" s="185">
        <v>6050</v>
      </c>
      <c r="E10" s="186" t="s">
        <v>209</v>
      </c>
      <c r="F10" s="187">
        <v>1190000</v>
      </c>
      <c r="G10" s="187">
        <v>1023000</v>
      </c>
      <c r="H10" s="188">
        <f>SUM(I10:M10)</f>
        <v>270000</v>
      </c>
      <c r="I10" s="188">
        <v>270000</v>
      </c>
      <c r="J10" s="188"/>
      <c r="K10" s="188"/>
      <c r="L10" s="188"/>
      <c r="M10" s="185"/>
      <c r="N10" s="189">
        <f t="shared" si="1"/>
        <v>0.26392961876832843</v>
      </c>
    </row>
    <row r="11" spans="2:14" ht="51">
      <c r="B11" s="184"/>
      <c r="C11" s="184"/>
      <c r="D11" s="185">
        <v>6210</v>
      </c>
      <c r="E11" s="186" t="s">
        <v>210</v>
      </c>
      <c r="F11" s="187">
        <v>80000</v>
      </c>
      <c r="G11" s="187">
        <v>80000</v>
      </c>
      <c r="H11" s="188">
        <f>SUM(I11:M11)</f>
        <v>0</v>
      </c>
      <c r="I11" s="188"/>
      <c r="J11" s="188"/>
      <c r="K11" s="188"/>
      <c r="L11" s="188"/>
      <c r="M11" s="185"/>
      <c r="N11" s="189">
        <f t="shared" si="1"/>
        <v>0</v>
      </c>
    </row>
    <row r="12" spans="2:14" s="133" customFormat="1" ht="12.75">
      <c r="B12" s="177"/>
      <c r="C12" s="178" t="s">
        <v>211</v>
      </c>
      <c r="D12" s="179"/>
      <c r="E12" s="179" t="s">
        <v>212</v>
      </c>
      <c r="F12" s="181">
        <f aca="true" t="shared" si="3" ref="F12:M12">F13</f>
        <v>1971</v>
      </c>
      <c r="G12" s="181">
        <f t="shared" si="3"/>
        <v>2300</v>
      </c>
      <c r="H12" s="182">
        <f t="shared" si="3"/>
        <v>2218</v>
      </c>
      <c r="I12" s="182">
        <f t="shared" si="3"/>
        <v>2218</v>
      </c>
      <c r="J12" s="182">
        <f t="shared" si="3"/>
        <v>0</v>
      </c>
      <c r="K12" s="182">
        <f t="shared" si="3"/>
        <v>0</v>
      </c>
      <c r="L12" s="182">
        <f t="shared" si="3"/>
        <v>0</v>
      </c>
      <c r="M12" s="181">
        <f t="shared" si="3"/>
        <v>0</v>
      </c>
      <c r="N12" s="183">
        <f t="shared" si="1"/>
        <v>0.9643478260869566</v>
      </c>
    </row>
    <row r="13" spans="2:14" ht="38.25">
      <c r="B13" s="184"/>
      <c r="C13" s="184"/>
      <c r="D13" s="185">
        <v>2850</v>
      </c>
      <c r="E13" s="186" t="s">
        <v>213</v>
      </c>
      <c r="F13" s="187">
        <v>1971</v>
      </c>
      <c r="G13" s="187">
        <v>2300</v>
      </c>
      <c r="H13" s="188">
        <f>SUM(I13:M13)</f>
        <v>2218</v>
      </c>
      <c r="I13" s="188">
        <v>2218</v>
      </c>
      <c r="J13" s="188"/>
      <c r="K13" s="188"/>
      <c r="L13" s="188"/>
      <c r="M13" s="185"/>
      <c r="N13" s="189">
        <f t="shared" si="1"/>
        <v>0.9643478260869566</v>
      </c>
    </row>
    <row r="14" spans="2:14" s="133" customFormat="1" ht="12.75">
      <c r="B14" s="177"/>
      <c r="C14" s="178" t="s">
        <v>31</v>
      </c>
      <c r="D14" s="179"/>
      <c r="E14" s="179" t="s">
        <v>32</v>
      </c>
      <c r="F14" s="181">
        <f aca="true" t="shared" si="4" ref="F14:M14">SUM(F15:F17)</f>
        <v>19367</v>
      </c>
      <c r="G14" s="181">
        <f t="shared" si="4"/>
        <v>19367</v>
      </c>
      <c r="H14" s="182">
        <f t="shared" si="4"/>
        <v>7200</v>
      </c>
      <c r="I14" s="182">
        <f t="shared" si="4"/>
        <v>7200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1">
        <f t="shared" si="4"/>
        <v>0</v>
      </c>
      <c r="N14" s="183">
        <f t="shared" si="1"/>
        <v>0.3717664067744101</v>
      </c>
    </row>
    <row r="15" spans="2:14" ht="12.75">
      <c r="B15" s="184"/>
      <c r="C15" s="184"/>
      <c r="D15" s="185">
        <v>4300</v>
      </c>
      <c r="E15" s="185" t="s">
        <v>151</v>
      </c>
      <c r="F15" s="187">
        <v>7439</v>
      </c>
      <c r="G15" s="187">
        <v>7439</v>
      </c>
      <c r="H15" s="188">
        <f>SUM(I15:M15)</f>
        <v>0</v>
      </c>
      <c r="I15" s="188"/>
      <c r="J15" s="188"/>
      <c r="K15" s="188"/>
      <c r="L15" s="188"/>
      <c r="M15" s="185"/>
      <c r="N15" s="189">
        <f t="shared" si="1"/>
        <v>0</v>
      </c>
    </row>
    <row r="16" spans="2:14" ht="12.75">
      <c r="B16" s="184"/>
      <c r="C16" s="184"/>
      <c r="D16" s="185">
        <v>4430</v>
      </c>
      <c r="E16" s="185" t="s">
        <v>152</v>
      </c>
      <c r="F16" s="187">
        <v>11928</v>
      </c>
      <c r="G16" s="187">
        <v>11928</v>
      </c>
      <c r="H16" s="188">
        <f>SUM(I16:M16)</f>
        <v>0</v>
      </c>
      <c r="I16" s="188"/>
      <c r="J16" s="188"/>
      <c r="K16" s="188"/>
      <c r="L16" s="188"/>
      <c r="M16" s="185"/>
      <c r="N16" s="189">
        <f t="shared" si="1"/>
        <v>0</v>
      </c>
    </row>
    <row r="17" spans="2:14" ht="12.75">
      <c r="B17" s="184"/>
      <c r="C17" s="184"/>
      <c r="D17" s="185">
        <v>4300</v>
      </c>
      <c r="E17" s="185" t="s">
        <v>151</v>
      </c>
      <c r="F17" s="187"/>
      <c r="G17" s="188"/>
      <c r="H17" s="188">
        <f>SUM(I17:M17)</f>
        <v>7200</v>
      </c>
      <c r="I17" s="188">
        <v>7200</v>
      </c>
      <c r="J17" s="188"/>
      <c r="K17" s="188"/>
      <c r="L17" s="188"/>
      <c r="M17" s="185"/>
      <c r="N17" s="189"/>
    </row>
    <row r="18" spans="2:14" s="133" customFormat="1" ht="30">
      <c r="B18" s="190">
        <v>400</v>
      </c>
      <c r="C18" s="190"/>
      <c r="D18" s="174"/>
      <c r="E18" s="191" t="s">
        <v>214</v>
      </c>
      <c r="F18" s="175">
        <f aca="true" t="shared" si="5" ref="F18:M18">F19+F21</f>
        <v>27300</v>
      </c>
      <c r="G18" s="175">
        <f t="shared" si="5"/>
        <v>3300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175">
        <f t="shared" si="5"/>
        <v>0</v>
      </c>
      <c r="N18" s="176">
        <f>H18/G18</f>
        <v>0</v>
      </c>
    </row>
    <row r="19" spans="2:14" s="133" customFormat="1" ht="12.75">
      <c r="B19" s="192"/>
      <c r="C19" s="192">
        <v>40001</v>
      </c>
      <c r="D19" s="179"/>
      <c r="E19" s="179" t="s">
        <v>215</v>
      </c>
      <c r="F19" s="181">
        <f aca="true" t="shared" si="6" ref="F19:M19">F20</f>
        <v>24000</v>
      </c>
      <c r="G19" s="181">
        <f t="shared" si="6"/>
        <v>0</v>
      </c>
      <c r="H19" s="182">
        <f t="shared" si="6"/>
        <v>0</v>
      </c>
      <c r="I19" s="182">
        <f t="shared" si="6"/>
        <v>0</v>
      </c>
      <c r="J19" s="182">
        <f t="shared" si="6"/>
        <v>0</v>
      </c>
      <c r="K19" s="182">
        <f t="shared" si="6"/>
        <v>0</v>
      </c>
      <c r="L19" s="182">
        <f t="shared" si="6"/>
        <v>0</v>
      </c>
      <c r="M19" s="181">
        <f t="shared" si="6"/>
        <v>0</v>
      </c>
      <c r="N19" s="183"/>
    </row>
    <row r="20" spans="2:14" ht="12.75">
      <c r="B20" s="184"/>
      <c r="C20" s="184"/>
      <c r="D20" s="185">
        <v>4270</v>
      </c>
      <c r="E20" s="185" t="s">
        <v>216</v>
      </c>
      <c r="F20" s="187">
        <v>24000</v>
      </c>
      <c r="G20" s="187"/>
      <c r="H20" s="188">
        <f>SUM(I20:M20)</f>
        <v>0</v>
      </c>
      <c r="I20" s="188"/>
      <c r="J20" s="188"/>
      <c r="K20" s="188"/>
      <c r="L20" s="188"/>
      <c r="M20" s="185"/>
      <c r="N20" s="189"/>
    </row>
    <row r="21" spans="2:14" s="133" customFormat="1" ht="12.75">
      <c r="B21" s="177"/>
      <c r="C21" s="192">
        <v>40002</v>
      </c>
      <c r="D21" s="179"/>
      <c r="E21" s="179" t="s">
        <v>217</v>
      </c>
      <c r="F21" s="181">
        <f aca="true" t="shared" si="7" ref="F21:M21">F22</f>
        <v>3300</v>
      </c>
      <c r="G21" s="181">
        <f t="shared" si="7"/>
        <v>3300</v>
      </c>
      <c r="H21" s="182">
        <f t="shared" si="7"/>
        <v>0</v>
      </c>
      <c r="I21" s="182">
        <f t="shared" si="7"/>
        <v>0</v>
      </c>
      <c r="J21" s="182">
        <f t="shared" si="7"/>
        <v>0</v>
      </c>
      <c r="K21" s="182">
        <f t="shared" si="7"/>
        <v>0</v>
      </c>
      <c r="L21" s="182">
        <f t="shared" si="7"/>
        <v>0</v>
      </c>
      <c r="M21" s="181">
        <f t="shared" si="7"/>
        <v>0</v>
      </c>
      <c r="N21" s="183">
        <f>H21/G21</f>
        <v>0</v>
      </c>
    </row>
    <row r="22" spans="2:14" ht="51">
      <c r="B22" s="184"/>
      <c r="C22" s="184"/>
      <c r="D22" s="185">
        <v>6210</v>
      </c>
      <c r="E22" s="186" t="s">
        <v>210</v>
      </c>
      <c r="F22" s="187">
        <v>3300</v>
      </c>
      <c r="G22" s="187">
        <v>3300</v>
      </c>
      <c r="H22" s="188">
        <f>SUM(I22:M22)</f>
        <v>0</v>
      </c>
      <c r="I22" s="188"/>
      <c r="J22" s="188"/>
      <c r="K22" s="188"/>
      <c r="L22" s="188"/>
      <c r="M22" s="185"/>
      <c r="N22" s="189">
        <f>H22/G22</f>
        <v>0</v>
      </c>
    </row>
    <row r="23" spans="2:14" ht="12.75">
      <c r="B23" s="184"/>
      <c r="C23" s="184"/>
      <c r="D23" s="185"/>
      <c r="E23" s="185"/>
      <c r="F23" s="187"/>
      <c r="G23" s="187"/>
      <c r="H23" s="188"/>
      <c r="I23" s="188"/>
      <c r="J23" s="188"/>
      <c r="K23" s="188"/>
      <c r="L23" s="188"/>
      <c r="M23" s="185"/>
      <c r="N23" s="189"/>
    </row>
    <row r="24" spans="2:14" s="133" customFormat="1" ht="15">
      <c r="B24" s="190">
        <v>600</v>
      </c>
      <c r="C24" s="190"/>
      <c r="D24" s="174"/>
      <c r="E24" s="174" t="s">
        <v>218</v>
      </c>
      <c r="F24" s="175">
        <f aca="true" t="shared" si="8" ref="F24:M24">F25+F27+F29+F31</f>
        <v>1361685</v>
      </c>
      <c r="G24" s="175">
        <f t="shared" si="8"/>
        <v>1344885</v>
      </c>
      <c r="H24" s="50">
        <f t="shared" si="8"/>
        <v>1330000</v>
      </c>
      <c r="I24" s="50">
        <f t="shared" si="8"/>
        <v>1330000</v>
      </c>
      <c r="J24" s="50">
        <f t="shared" si="8"/>
        <v>0</v>
      </c>
      <c r="K24" s="50">
        <f t="shared" si="8"/>
        <v>0</v>
      </c>
      <c r="L24" s="50">
        <f t="shared" si="8"/>
        <v>0</v>
      </c>
      <c r="M24" s="175">
        <f t="shared" si="8"/>
        <v>0</v>
      </c>
      <c r="N24" s="176">
        <f aca="true" t="shared" si="9" ref="N24:N32">H24/G24</f>
        <v>0.9889321391791863</v>
      </c>
    </row>
    <row r="25" spans="2:14" s="133" customFormat="1" ht="12.75">
      <c r="B25" s="192"/>
      <c r="C25" s="192">
        <v>60011</v>
      </c>
      <c r="D25" s="179"/>
      <c r="E25" s="179" t="s">
        <v>219</v>
      </c>
      <c r="F25" s="181">
        <f aca="true" t="shared" si="10" ref="F25:M25">F26</f>
        <v>50000</v>
      </c>
      <c r="G25" s="181">
        <f t="shared" si="10"/>
        <v>50000</v>
      </c>
      <c r="H25" s="182">
        <f t="shared" si="10"/>
        <v>70000</v>
      </c>
      <c r="I25" s="182">
        <f t="shared" si="10"/>
        <v>70000</v>
      </c>
      <c r="J25" s="182">
        <f t="shared" si="10"/>
        <v>0</v>
      </c>
      <c r="K25" s="182">
        <f t="shared" si="10"/>
        <v>0</v>
      </c>
      <c r="L25" s="182">
        <f t="shared" si="10"/>
        <v>0</v>
      </c>
      <c r="M25" s="181">
        <f t="shared" si="10"/>
        <v>0</v>
      </c>
      <c r="N25" s="183">
        <f t="shared" si="9"/>
        <v>1.4</v>
      </c>
    </row>
    <row r="26" spans="2:14" ht="12.75">
      <c r="B26" s="184"/>
      <c r="C26" s="184"/>
      <c r="D26" s="185">
        <v>6050</v>
      </c>
      <c r="E26" s="186" t="s">
        <v>209</v>
      </c>
      <c r="F26" s="187">
        <v>50000</v>
      </c>
      <c r="G26" s="187">
        <v>50000</v>
      </c>
      <c r="H26" s="188">
        <f>SUM(I26:M26)</f>
        <v>70000</v>
      </c>
      <c r="I26" s="188">
        <v>70000</v>
      </c>
      <c r="J26" s="188"/>
      <c r="K26" s="188"/>
      <c r="L26" s="188"/>
      <c r="M26" s="185"/>
      <c r="N26" s="189">
        <f t="shared" si="9"/>
        <v>1.4</v>
      </c>
    </row>
    <row r="27" spans="2:14" s="133" customFormat="1" ht="12.75">
      <c r="B27" s="192"/>
      <c r="C27" s="192">
        <v>60013</v>
      </c>
      <c r="D27" s="179"/>
      <c r="E27" s="179" t="s">
        <v>220</v>
      </c>
      <c r="F27" s="181">
        <f aca="true" t="shared" si="11" ref="F27:M27">F28</f>
        <v>347500</v>
      </c>
      <c r="G27" s="181">
        <f t="shared" si="11"/>
        <v>347000</v>
      </c>
      <c r="H27" s="182">
        <f t="shared" si="11"/>
        <v>250000</v>
      </c>
      <c r="I27" s="182">
        <f t="shared" si="11"/>
        <v>250000</v>
      </c>
      <c r="J27" s="182">
        <f t="shared" si="11"/>
        <v>0</v>
      </c>
      <c r="K27" s="182">
        <f t="shared" si="11"/>
        <v>0</v>
      </c>
      <c r="L27" s="182">
        <f t="shared" si="11"/>
        <v>0</v>
      </c>
      <c r="M27" s="181">
        <f t="shared" si="11"/>
        <v>0</v>
      </c>
      <c r="N27" s="183">
        <f t="shared" si="9"/>
        <v>0.7204610951008645</v>
      </c>
    </row>
    <row r="28" spans="2:14" ht="12.75">
      <c r="B28" s="184"/>
      <c r="C28" s="184"/>
      <c r="D28" s="185">
        <v>6050</v>
      </c>
      <c r="E28" s="186" t="s">
        <v>209</v>
      </c>
      <c r="F28" s="187">
        <v>347500</v>
      </c>
      <c r="G28" s="187">
        <v>347000</v>
      </c>
      <c r="H28" s="188">
        <f>SUM(I28:M28)</f>
        <v>250000</v>
      </c>
      <c r="I28" s="188">
        <v>250000</v>
      </c>
      <c r="J28" s="188"/>
      <c r="K28" s="188"/>
      <c r="L28" s="188"/>
      <c r="M28" s="185"/>
      <c r="N28" s="189">
        <f t="shared" si="9"/>
        <v>0.7204610951008645</v>
      </c>
    </row>
    <row r="29" spans="2:14" s="133" customFormat="1" ht="12.75">
      <c r="B29" s="192"/>
      <c r="C29" s="192">
        <v>60014</v>
      </c>
      <c r="D29" s="179"/>
      <c r="E29" s="180" t="s">
        <v>221</v>
      </c>
      <c r="F29" s="181">
        <f aca="true" t="shared" si="12" ref="F29:M29">F30</f>
        <v>50000</v>
      </c>
      <c r="G29" s="181">
        <f t="shared" si="12"/>
        <v>50000</v>
      </c>
      <c r="H29" s="182">
        <f t="shared" si="12"/>
        <v>0</v>
      </c>
      <c r="I29" s="182">
        <f t="shared" si="12"/>
        <v>0</v>
      </c>
      <c r="J29" s="182">
        <f t="shared" si="12"/>
        <v>0</v>
      </c>
      <c r="K29" s="182">
        <f t="shared" si="12"/>
        <v>0</v>
      </c>
      <c r="L29" s="182">
        <f t="shared" si="12"/>
        <v>0</v>
      </c>
      <c r="M29" s="181">
        <f t="shared" si="12"/>
        <v>0</v>
      </c>
      <c r="N29" s="189">
        <f t="shared" si="9"/>
        <v>0</v>
      </c>
    </row>
    <row r="30" spans="2:14" ht="51">
      <c r="B30" s="184"/>
      <c r="C30" s="184"/>
      <c r="D30" s="185">
        <v>6300</v>
      </c>
      <c r="E30" s="186" t="s">
        <v>222</v>
      </c>
      <c r="F30" s="187">
        <v>50000</v>
      </c>
      <c r="G30" s="187">
        <v>50000</v>
      </c>
      <c r="H30" s="188"/>
      <c r="I30" s="188"/>
      <c r="J30" s="188"/>
      <c r="K30" s="188"/>
      <c r="L30" s="188"/>
      <c r="M30" s="185"/>
      <c r="N30" s="189">
        <f t="shared" si="9"/>
        <v>0</v>
      </c>
    </row>
    <row r="31" spans="2:14" s="133" customFormat="1" ht="12.75">
      <c r="B31" s="192"/>
      <c r="C31" s="192">
        <v>60016</v>
      </c>
      <c r="D31" s="179"/>
      <c r="E31" s="179" t="s">
        <v>223</v>
      </c>
      <c r="F31" s="181">
        <f aca="true" t="shared" si="13" ref="F31:M31">SUM(F32:F36)</f>
        <v>914185</v>
      </c>
      <c r="G31" s="181">
        <f t="shared" si="13"/>
        <v>897885</v>
      </c>
      <c r="H31" s="182">
        <f t="shared" si="13"/>
        <v>1010000</v>
      </c>
      <c r="I31" s="182">
        <f t="shared" si="13"/>
        <v>1010000</v>
      </c>
      <c r="J31" s="182">
        <f t="shared" si="13"/>
        <v>0</v>
      </c>
      <c r="K31" s="182">
        <f t="shared" si="13"/>
        <v>0</v>
      </c>
      <c r="L31" s="182">
        <f t="shared" si="13"/>
        <v>0</v>
      </c>
      <c r="M31" s="181">
        <f t="shared" si="13"/>
        <v>0</v>
      </c>
      <c r="N31" s="183">
        <f t="shared" si="9"/>
        <v>1.1248656565150326</v>
      </c>
    </row>
    <row r="32" spans="2:14" ht="12.75">
      <c r="B32" s="184"/>
      <c r="C32" s="184"/>
      <c r="D32" s="185">
        <v>4170</v>
      </c>
      <c r="E32" s="185" t="s">
        <v>224</v>
      </c>
      <c r="F32" s="187">
        <v>5000</v>
      </c>
      <c r="G32" s="187">
        <v>4000</v>
      </c>
      <c r="H32" s="188">
        <f>SUM(I32:M32)</f>
        <v>10000</v>
      </c>
      <c r="I32" s="188">
        <v>10000</v>
      </c>
      <c r="J32" s="188"/>
      <c r="K32" s="188"/>
      <c r="L32" s="188"/>
      <c r="M32" s="185"/>
      <c r="N32" s="189">
        <f t="shared" si="9"/>
        <v>2.5</v>
      </c>
    </row>
    <row r="33" spans="2:14" ht="12.75">
      <c r="B33" s="184"/>
      <c r="C33" s="184"/>
      <c r="D33" s="185">
        <v>4210</v>
      </c>
      <c r="E33" s="185" t="s">
        <v>150</v>
      </c>
      <c r="F33" s="187">
        <v>0</v>
      </c>
      <c r="G33" s="187">
        <v>0</v>
      </c>
      <c r="H33" s="188">
        <f>SUM(I33:M33)</f>
        <v>55000</v>
      </c>
      <c r="I33" s="188">
        <v>55000</v>
      </c>
      <c r="J33" s="188"/>
      <c r="K33" s="188"/>
      <c r="L33" s="188"/>
      <c r="M33" s="185"/>
      <c r="N33" s="189"/>
    </row>
    <row r="34" spans="2:14" ht="12.75">
      <c r="B34" s="184"/>
      <c r="C34" s="184"/>
      <c r="D34" s="185">
        <v>4270</v>
      </c>
      <c r="E34" s="185" t="s">
        <v>216</v>
      </c>
      <c r="F34" s="187">
        <v>214185</v>
      </c>
      <c r="G34" s="187">
        <v>214185</v>
      </c>
      <c r="H34" s="188">
        <f>SUM(I34:M34)</f>
        <v>200000</v>
      </c>
      <c r="I34" s="188">
        <v>200000</v>
      </c>
      <c r="J34" s="188"/>
      <c r="K34" s="188"/>
      <c r="L34" s="188"/>
      <c r="M34" s="185"/>
      <c r="N34" s="189">
        <f>H34/G34</f>
        <v>0.9337722062702803</v>
      </c>
    </row>
    <row r="35" spans="2:14" ht="12.75">
      <c r="B35" s="184"/>
      <c r="C35" s="184"/>
      <c r="D35" s="185">
        <v>4300</v>
      </c>
      <c r="E35" s="185" t="s">
        <v>151</v>
      </c>
      <c r="F35" s="187">
        <v>20000</v>
      </c>
      <c r="G35" s="187">
        <v>11800</v>
      </c>
      <c r="H35" s="188">
        <f>SUM(I35:M35)</f>
        <v>105000</v>
      </c>
      <c r="I35" s="188">
        <v>105000</v>
      </c>
      <c r="J35" s="188"/>
      <c r="K35" s="188"/>
      <c r="L35" s="188"/>
      <c r="M35" s="185"/>
      <c r="N35" s="189">
        <f>H35/G35</f>
        <v>8.898305084745763</v>
      </c>
    </row>
    <row r="36" spans="2:14" ht="12.75">
      <c r="B36" s="184"/>
      <c r="C36" s="184"/>
      <c r="D36" s="185">
        <v>6050</v>
      </c>
      <c r="E36" s="186" t="s">
        <v>209</v>
      </c>
      <c r="F36" s="187">
        <v>675000</v>
      </c>
      <c r="G36" s="187">
        <v>667900</v>
      </c>
      <c r="H36" s="188">
        <f>SUM(I36:M36)</f>
        <v>640000</v>
      </c>
      <c r="I36" s="188">
        <v>640000</v>
      </c>
      <c r="J36" s="188"/>
      <c r="K36" s="188"/>
      <c r="L36" s="188"/>
      <c r="M36" s="185"/>
      <c r="N36" s="189">
        <f>H36/G36</f>
        <v>0.9582272795328642</v>
      </c>
    </row>
    <row r="37" spans="2:14" ht="12.75">
      <c r="B37" s="184"/>
      <c r="C37" s="184"/>
      <c r="D37" s="185"/>
      <c r="E37" s="185"/>
      <c r="F37" s="187"/>
      <c r="G37" s="187"/>
      <c r="H37" s="188"/>
      <c r="I37" s="188"/>
      <c r="J37" s="188"/>
      <c r="K37" s="188"/>
      <c r="L37" s="188"/>
      <c r="M37" s="185"/>
      <c r="N37" s="193"/>
    </row>
    <row r="38" spans="2:14" s="133" customFormat="1" ht="15">
      <c r="B38" s="190">
        <v>630</v>
      </c>
      <c r="C38" s="190"/>
      <c r="D38" s="174"/>
      <c r="E38" s="174" t="s">
        <v>225</v>
      </c>
      <c r="F38" s="175">
        <f aca="true" t="shared" si="14" ref="F38:M38">F39</f>
        <v>14860</v>
      </c>
      <c r="G38" s="175">
        <f t="shared" si="14"/>
        <v>9564</v>
      </c>
      <c r="H38" s="50">
        <f t="shared" si="14"/>
        <v>13670</v>
      </c>
      <c r="I38" s="50">
        <f t="shared" si="14"/>
        <v>13670</v>
      </c>
      <c r="J38" s="50">
        <f t="shared" si="14"/>
        <v>0</v>
      </c>
      <c r="K38" s="50">
        <f t="shared" si="14"/>
        <v>0</v>
      </c>
      <c r="L38" s="50">
        <f t="shared" si="14"/>
        <v>0</v>
      </c>
      <c r="M38" s="175">
        <f t="shared" si="14"/>
        <v>0</v>
      </c>
      <c r="N38" s="176">
        <f aca="true" t="shared" si="15" ref="N38:N45">H38/G38</f>
        <v>1.4293182768716017</v>
      </c>
    </row>
    <row r="39" spans="2:14" s="133" customFormat="1" ht="25.5">
      <c r="B39" s="177"/>
      <c r="C39" s="192">
        <v>63003</v>
      </c>
      <c r="D39" s="179"/>
      <c r="E39" s="180" t="s">
        <v>226</v>
      </c>
      <c r="F39" s="181">
        <f aca="true" t="shared" si="16" ref="F39:M39">SUM(F40:F47)</f>
        <v>14860</v>
      </c>
      <c r="G39" s="181">
        <f t="shared" si="16"/>
        <v>9564</v>
      </c>
      <c r="H39" s="182">
        <f t="shared" si="16"/>
        <v>13670</v>
      </c>
      <c r="I39" s="182">
        <f t="shared" si="16"/>
        <v>13670</v>
      </c>
      <c r="J39" s="182">
        <f t="shared" si="16"/>
        <v>0</v>
      </c>
      <c r="K39" s="182">
        <f t="shared" si="16"/>
        <v>0</v>
      </c>
      <c r="L39" s="182">
        <f t="shared" si="16"/>
        <v>0</v>
      </c>
      <c r="M39" s="181">
        <f t="shared" si="16"/>
        <v>0</v>
      </c>
      <c r="N39" s="183">
        <f t="shared" si="15"/>
        <v>1.4293182768716017</v>
      </c>
    </row>
    <row r="40" spans="2:14" s="194" customFormat="1" ht="16.5" customHeight="1">
      <c r="B40" s="195"/>
      <c r="C40" s="196"/>
      <c r="D40" s="197">
        <v>3020</v>
      </c>
      <c r="E40" s="198" t="s">
        <v>227</v>
      </c>
      <c r="F40" s="199">
        <v>110</v>
      </c>
      <c r="G40" s="199">
        <v>78</v>
      </c>
      <c r="H40" s="188">
        <f aca="true" t="shared" si="17" ref="H40:H47">SUM(I40:M40)</f>
        <v>200</v>
      </c>
      <c r="I40" s="200">
        <v>200</v>
      </c>
      <c r="J40" s="200"/>
      <c r="K40" s="200"/>
      <c r="L40" s="200"/>
      <c r="M40" s="197"/>
      <c r="N40" s="189">
        <f t="shared" si="15"/>
        <v>2.5641025641025643</v>
      </c>
    </row>
    <row r="41" spans="2:14" s="194" customFormat="1" ht="12.75">
      <c r="B41" s="195"/>
      <c r="C41" s="196"/>
      <c r="D41" s="197">
        <v>4110</v>
      </c>
      <c r="E41" s="198" t="s">
        <v>228</v>
      </c>
      <c r="F41" s="199">
        <v>620</v>
      </c>
      <c r="G41" s="199">
        <v>336</v>
      </c>
      <c r="H41" s="188">
        <f t="shared" si="17"/>
        <v>1000</v>
      </c>
      <c r="I41" s="200">
        <v>1000</v>
      </c>
      <c r="J41" s="200"/>
      <c r="K41" s="200"/>
      <c r="L41" s="200"/>
      <c r="M41" s="197"/>
      <c r="N41" s="189">
        <f t="shared" si="15"/>
        <v>2.9761904761904763</v>
      </c>
    </row>
    <row r="42" spans="2:14" s="194" customFormat="1" ht="12.75">
      <c r="B42" s="195"/>
      <c r="C42" s="196"/>
      <c r="D42" s="197">
        <v>4120</v>
      </c>
      <c r="E42" s="198" t="s">
        <v>229</v>
      </c>
      <c r="F42" s="199">
        <v>100</v>
      </c>
      <c r="G42" s="199">
        <v>48</v>
      </c>
      <c r="H42" s="188">
        <f t="shared" si="17"/>
        <v>70</v>
      </c>
      <c r="I42" s="200">
        <v>70</v>
      </c>
      <c r="J42" s="200"/>
      <c r="K42" s="200"/>
      <c r="L42" s="200"/>
      <c r="M42" s="197"/>
      <c r="N42" s="189">
        <f t="shared" si="15"/>
        <v>1.4583333333333333</v>
      </c>
    </row>
    <row r="43" spans="2:14" ht="12.75">
      <c r="B43" s="184"/>
      <c r="C43" s="184"/>
      <c r="D43" s="185">
        <v>4170</v>
      </c>
      <c r="E43" s="185" t="s">
        <v>224</v>
      </c>
      <c r="F43" s="187">
        <v>3600</v>
      </c>
      <c r="G43" s="187">
        <v>3600</v>
      </c>
      <c r="H43" s="188">
        <f t="shared" si="17"/>
        <v>7000</v>
      </c>
      <c r="I43" s="188">
        <v>7000</v>
      </c>
      <c r="J43" s="188"/>
      <c r="K43" s="188"/>
      <c r="L43" s="188"/>
      <c r="M43" s="185"/>
      <c r="N43" s="189">
        <f t="shared" si="15"/>
        <v>1.9444444444444444</v>
      </c>
    </row>
    <row r="44" spans="2:14" ht="12.75">
      <c r="B44" s="184"/>
      <c r="C44" s="184"/>
      <c r="D44" s="185">
        <v>4210</v>
      </c>
      <c r="E44" s="185" t="s">
        <v>150</v>
      </c>
      <c r="F44" s="187">
        <v>2100</v>
      </c>
      <c r="G44" s="187">
        <v>1103</v>
      </c>
      <c r="H44" s="188">
        <f t="shared" si="17"/>
        <v>2700</v>
      </c>
      <c r="I44" s="188">
        <v>2700</v>
      </c>
      <c r="J44" s="188"/>
      <c r="K44" s="188"/>
      <c r="L44" s="188"/>
      <c r="M44" s="185"/>
      <c r="N44" s="189">
        <f t="shared" si="15"/>
        <v>2.447869446962829</v>
      </c>
    </row>
    <row r="45" spans="2:14" ht="25.5">
      <c r="B45" s="184"/>
      <c r="C45" s="184"/>
      <c r="D45" s="185">
        <v>4230</v>
      </c>
      <c r="E45" s="186" t="s">
        <v>230</v>
      </c>
      <c r="F45" s="187">
        <v>150</v>
      </c>
      <c r="G45" s="187">
        <v>99</v>
      </c>
      <c r="H45" s="188">
        <f t="shared" si="17"/>
        <v>0</v>
      </c>
      <c r="I45" s="188">
        <v>0</v>
      </c>
      <c r="J45" s="188"/>
      <c r="K45" s="188"/>
      <c r="L45" s="188"/>
      <c r="M45" s="185"/>
      <c r="N45" s="189">
        <f t="shared" si="15"/>
        <v>0</v>
      </c>
    </row>
    <row r="46" spans="2:14" ht="12.75">
      <c r="B46" s="184"/>
      <c r="C46" s="184"/>
      <c r="D46" s="185">
        <v>4260</v>
      </c>
      <c r="E46" s="185" t="s">
        <v>231</v>
      </c>
      <c r="F46" s="187">
        <v>100</v>
      </c>
      <c r="G46" s="187">
        <v>0</v>
      </c>
      <c r="H46" s="188">
        <f t="shared" si="17"/>
        <v>200</v>
      </c>
      <c r="I46" s="188">
        <v>200</v>
      </c>
      <c r="J46" s="188"/>
      <c r="K46" s="188"/>
      <c r="L46" s="188"/>
      <c r="M46" s="185"/>
      <c r="N46" s="189"/>
    </row>
    <row r="47" spans="2:14" ht="12.75">
      <c r="B47" s="184"/>
      <c r="C47" s="184"/>
      <c r="D47" s="185">
        <v>4300</v>
      </c>
      <c r="E47" s="185" t="s">
        <v>151</v>
      </c>
      <c r="F47" s="187">
        <v>8080</v>
      </c>
      <c r="G47" s="187">
        <v>4300</v>
      </c>
      <c r="H47" s="188">
        <f t="shared" si="17"/>
        <v>2500</v>
      </c>
      <c r="I47" s="188">
        <v>2500</v>
      </c>
      <c r="J47" s="188"/>
      <c r="K47" s="188"/>
      <c r="L47" s="188"/>
      <c r="M47" s="185"/>
      <c r="N47" s="189">
        <f>H47/G47</f>
        <v>0.5813953488372093</v>
      </c>
    </row>
    <row r="48" spans="2:14" ht="12.75">
      <c r="B48" s="184"/>
      <c r="C48" s="184"/>
      <c r="D48" s="185"/>
      <c r="E48" s="185"/>
      <c r="F48" s="187"/>
      <c r="G48" s="187"/>
      <c r="H48" s="188"/>
      <c r="I48" s="188"/>
      <c r="J48" s="188"/>
      <c r="K48" s="188"/>
      <c r="L48" s="188"/>
      <c r="M48" s="185"/>
      <c r="N48" s="193"/>
    </row>
    <row r="49" spans="2:14" s="133" customFormat="1" ht="15.75">
      <c r="B49" s="201">
        <v>700</v>
      </c>
      <c r="C49" s="201"/>
      <c r="D49" s="202"/>
      <c r="E49" s="202" t="s">
        <v>39</v>
      </c>
      <c r="F49" s="203">
        <f aca="true" t="shared" si="18" ref="F49:M49">F50+F53</f>
        <v>315237</v>
      </c>
      <c r="G49" s="203">
        <f t="shared" si="18"/>
        <v>281137</v>
      </c>
      <c r="H49" s="204">
        <f t="shared" si="18"/>
        <v>304710</v>
      </c>
      <c r="I49" s="204">
        <f t="shared" si="18"/>
        <v>304710</v>
      </c>
      <c r="J49" s="204">
        <f t="shared" si="18"/>
        <v>0</v>
      </c>
      <c r="K49" s="204">
        <f t="shared" si="18"/>
        <v>0</v>
      </c>
      <c r="L49" s="204">
        <f t="shared" si="18"/>
        <v>0</v>
      </c>
      <c r="M49" s="203">
        <f t="shared" si="18"/>
        <v>0</v>
      </c>
      <c r="N49" s="176">
        <f>H49/G49</f>
        <v>1.0838487996955222</v>
      </c>
    </row>
    <row r="50" spans="2:14" s="133" customFormat="1" ht="12.75">
      <c r="B50" s="192"/>
      <c r="C50" s="192">
        <v>70001</v>
      </c>
      <c r="D50" s="179"/>
      <c r="E50" s="179" t="s">
        <v>232</v>
      </c>
      <c r="F50" s="181">
        <f aca="true" t="shared" si="19" ref="F50:M50">SUM(F51)</f>
        <v>38237</v>
      </c>
      <c r="G50" s="181">
        <f t="shared" si="19"/>
        <v>38237</v>
      </c>
      <c r="H50" s="182">
        <f t="shared" si="19"/>
        <v>13710</v>
      </c>
      <c r="I50" s="182">
        <f t="shared" si="19"/>
        <v>13710</v>
      </c>
      <c r="J50" s="182">
        <f t="shared" si="19"/>
        <v>0</v>
      </c>
      <c r="K50" s="182">
        <f t="shared" si="19"/>
        <v>0</v>
      </c>
      <c r="L50" s="182">
        <f t="shared" si="19"/>
        <v>0</v>
      </c>
      <c r="M50" s="181">
        <f t="shared" si="19"/>
        <v>0</v>
      </c>
      <c r="N50" s="183">
        <f>H50/G50</f>
        <v>0.35855323377880066</v>
      </c>
    </row>
    <row r="51" spans="2:14" ht="12.75">
      <c r="B51" s="184"/>
      <c r="C51" s="184"/>
      <c r="D51" s="185">
        <v>4300</v>
      </c>
      <c r="E51" s="186" t="s">
        <v>151</v>
      </c>
      <c r="F51" s="187">
        <v>38237</v>
      </c>
      <c r="G51" s="187">
        <v>38237</v>
      </c>
      <c r="H51" s="188">
        <f>SUM(I51:M51)</f>
        <v>13710</v>
      </c>
      <c r="I51" s="188">
        <v>13710</v>
      </c>
      <c r="J51" s="188"/>
      <c r="K51" s="188"/>
      <c r="L51" s="188"/>
      <c r="M51" s="185"/>
      <c r="N51" s="189">
        <f>H51/G51</f>
        <v>0.35855323377880066</v>
      </c>
    </row>
    <row r="52" spans="2:14" ht="12.75">
      <c r="B52" s="184"/>
      <c r="C52" s="184"/>
      <c r="D52" s="185"/>
      <c r="E52" s="185"/>
      <c r="F52" s="187"/>
      <c r="G52" s="187"/>
      <c r="H52" s="188"/>
      <c r="I52" s="188"/>
      <c r="J52" s="188"/>
      <c r="K52" s="188"/>
      <c r="L52" s="188"/>
      <c r="M52" s="185"/>
      <c r="N52" s="193"/>
    </row>
    <row r="53" spans="2:14" s="133" customFormat="1" ht="12.75">
      <c r="B53" s="192"/>
      <c r="C53" s="192">
        <v>70005</v>
      </c>
      <c r="D53" s="179"/>
      <c r="E53" s="179" t="s">
        <v>40</v>
      </c>
      <c r="F53" s="181">
        <f aca="true" t="shared" si="20" ref="F53:M53">SUM(F54:F59)</f>
        <v>277000</v>
      </c>
      <c r="G53" s="181">
        <f t="shared" si="20"/>
        <v>242900</v>
      </c>
      <c r="H53" s="182">
        <f t="shared" si="20"/>
        <v>291000</v>
      </c>
      <c r="I53" s="182">
        <f t="shared" si="20"/>
        <v>291000</v>
      </c>
      <c r="J53" s="182">
        <f t="shared" si="20"/>
        <v>0</v>
      </c>
      <c r="K53" s="182">
        <f t="shared" si="20"/>
        <v>0</v>
      </c>
      <c r="L53" s="182">
        <f t="shared" si="20"/>
        <v>0</v>
      </c>
      <c r="M53" s="181">
        <f t="shared" si="20"/>
        <v>0</v>
      </c>
      <c r="N53" s="183">
        <f aca="true" t="shared" si="21" ref="N53:N59">H53/G53</f>
        <v>1.198023878139152</v>
      </c>
    </row>
    <row r="54" spans="2:14" ht="12.75">
      <c r="B54" s="184"/>
      <c r="C54" s="184"/>
      <c r="D54" s="185">
        <v>4170</v>
      </c>
      <c r="E54" s="185" t="s">
        <v>224</v>
      </c>
      <c r="F54" s="187">
        <v>2900</v>
      </c>
      <c r="G54" s="187">
        <v>2900</v>
      </c>
      <c r="H54" s="188">
        <f aca="true" t="shared" si="22" ref="H54:H59">SUM(I54:M54)</f>
        <v>3000</v>
      </c>
      <c r="I54" s="188">
        <v>3000</v>
      </c>
      <c r="J54" s="188"/>
      <c r="K54" s="188"/>
      <c r="L54" s="188"/>
      <c r="M54" s="185"/>
      <c r="N54" s="189">
        <f t="shared" si="21"/>
        <v>1.0344827586206897</v>
      </c>
    </row>
    <row r="55" spans="2:14" ht="12.75">
      <c r="B55" s="184"/>
      <c r="C55" s="184"/>
      <c r="D55" s="185">
        <v>4300</v>
      </c>
      <c r="E55" s="185" t="s">
        <v>151</v>
      </c>
      <c r="F55" s="187">
        <v>139100</v>
      </c>
      <c r="G55" s="187">
        <v>120000</v>
      </c>
      <c r="H55" s="188">
        <f t="shared" si="22"/>
        <v>80000</v>
      </c>
      <c r="I55" s="188">
        <v>80000</v>
      </c>
      <c r="J55" s="188"/>
      <c r="K55" s="188"/>
      <c r="L55" s="188"/>
      <c r="M55" s="185"/>
      <c r="N55" s="189">
        <f t="shared" si="21"/>
        <v>0.6666666666666666</v>
      </c>
    </row>
    <row r="56" spans="2:14" ht="25.5">
      <c r="B56" s="184"/>
      <c r="C56" s="184"/>
      <c r="D56" s="185">
        <v>4390</v>
      </c>
      <c r="E56" s="186" t="s">
        <v>233</v>
      </c>
      <c r="F56" s="187">
        <v>5000</v>
      </c>
      <c r="G56" s="187">
        <v>5000</v>
      </c>
      <c r="H56" s="188">
        <f t="shared" si="22"/>
        <v>1000</v>
      </c>
      <c r="I56" s="188">
        <v>1000</v>
      </c>
      <c r="J56" s="188"/>
      <c r="K56" s="188"/>
      <c r="L56" s="188"/>
      <c r="M56" s="185"/>
      <c r="N56" s="189">
        <f t="shared" si="21"/>
        <v>0.2</v>
      </c>
    </row>
    <row r="57" spans="2:14" ht="12.75">
      <c r="B57" s="184"/>
      <c r="C57" s="184"/>
      <c r="D57" s="185">
        <v>4430</v>
      </c>
      <c r="E57" s="185" t="s">
        <v>152</v>
      </c>
      <c r="F57" s="187">
        <v>7000</v>
      </c>
      <c r="G57" s="187">
        <v>7000</v>
      </c>
      <c r="H57" s="188">
        <f t="shared" si="22"/>
        <v>7000</v>
      </c>
      <c r="I57" s="188">
        <v>7000</v>
      </c>
      <c r="J57" s="188"/>
      <c r="K57" s="188"/>
      <c r="L57" s="188"/>
      <c r="M57" s="185"/>
      <c r="N57" s="189">
        <f t="shared" si="21"/>
        <v>1</v>
      </c>
    </row>
    <row r="58" spans="2:14" ht="12.75">
      <c r="B58" s="184"/>
      <c r="C58" s="184"/>
      <c r="D58" s="185">
        <v>6050</v>
      </c>
      <c r="E58" s="186" t="s">
        <v>209</v>
      </c>
      <c r="F58" s="187">
        <v>18000</v>
      </c>
      <c r="G58" s="187">
        <v>18000</v>
      </c>
      <c r="H58" s="188">
        <f t="shared" si="22"/>
        <v>20000</v>
      </c>
      <c r="I58" s="188">
        <v>20000</v>
      </c>
      <c r="J58" s="188"/>
      <c r="K58" s="188"/>
      <c r="L58" s="188"/>
      <c r="M58" s="185"/>
      <c r="N58" s="189">
        <f t="shared" si="21"/>
        <v>1.1111111111111112</v>
      </c>
    </row>
    <row r="59" spans="2:14" ht="25.5">
      <c r="B59" s="184"/>
      <c r="C59" s="184"/>
      <c r="D59" s="185">
        <v>6060</v>
      </c>
      <c r="E59" s="186" t="s">
        <v>234</v>
      </c>
      <c r="F59" s="187">
        <v>105000</v>
      </c>
      <c r="G59" s="187">
        <v>90000</v>
      </c>
      <c r="H59" s="188">
        <f t="shared" si="22"/>
        <v>180000</v>
      </c>
      <c r="I59" s="188">
        <v>180000</v>
      </c>
      <c r="J59" s="188"/>
      <c r="K59" s="188"/>
      <c r="L59" s="188"/>
      <c r="M59" s="185"/>
      <c r="N59" s="189">
        <f t="shared" si="21"/>
        <v>2</v>
      </c>
    </row>
    <row r="60" spans="2:14" ht="12.75">
      <c r="B60" s="184"/>
      <c r="C60" s="184"/>
      <c r="D60" s="185"/>
      <c r="E60" s="185"/>
      <c r="F60" s="187"/>
      <c r="G60" s="187"/>
      <c r="H60" s="188"/>
      <c r="I60" s="188"/>
      <c r="J60" s="188"/>
      <c r="K60" s="188"/>
      <c r="L60" s="188"/>
      <c r="M60" s="185"/>
      <c r="N60" s="189"/>
    </row>
    <row r="61" spans="2:14" s="133" customFormat="1" ht="15">
      <c r="B61" s="190">
        <v>710</v>
      </c>
      <c r="C61" s="190"/>
      <c r="D61" s="174"/>
      <c r="E61" s="174" t="s">
        <v>235</v>
      </c>
      <c r="F61" s="175">
        <f aca="true" t="shared" si="23" ref="F61:M61">F62+F65</f>
        <v>38500</v>
      </c>
      <c r="G61" s="175">
        <f t="shared" si="23"/>
        <v>38500</v>
      </c>
      <c r="H61" s="50">
        <f t="shared" si="23"/>
        <v>54500</v>
      </c>
      <c r="I61" s="50">
        <f t="shared" si="23"/>
        <v>54500</v>
      </c>
      <c r="J61" s="50">
        <f t="shared" si="23"/>
        <v>0</v>
      </c>
      <c r="K61" s="50">
        <f t="shared" si="23"/>
        <v>0</v>
      </c>
      <c r="L61" s="50">
        <f t="shared" si="23"/>
        <v>0</v>
      </c>
      <c r="M61" s="175">
        <f t="shared" si="23"/>
        <v>0</v>
      </c>
      <c r="N61" s="176">
        <f>H61/G61</f>
        <v>1.4155844155844155</v>
      </c>
    </row>
    <row r="62" spans="2:14" s="133" customFormat="1" ht="12.75">
      <c r="B62" s="192"/>
      <c r="C62" s="192">
        <v>71004</v>
      </c>
      <c r="D62" s="179"/>
      <c r="E62" s="179" t="s">
        <v>236</v>
      </c>
      <c r="F62" s="181">
        <f aca="true" t="shared" si="24" ref="F62:M62">SUM(F63:F64)</f>
        <v>38000</v>
      </c>
      <c r="G62" s="181">
        <f t="shared" si="24"/>
        <v>38000</v>
      </c>
      <c r="H62" s="182">
        <f t="shared" si="24"/>
        <v>54000</v>
      </c>
      <c r="I62" s="182">
        <f t="shared" si="24"/>
        <v>54000</v>
      </c>
      <c r="J62" s="182">
        <f t="shared" si="24"/>
        <v>0</v>
      </c>
      <c r="K62" s="182">
        <f t="shared" si="24"/>
        <v>0</v>
      </c>
      <c r="L62" s="182">
        <f t="shared" si="24"/>
        <v>0</v>
      </c>
      <c r="M62" s="181">
        <f t="shared" si="24"/>
        <v>0</v>
      </c>
      <c r="N62" s="183">
        <f>H62/G62</f>
        <v>1.4210526315789473</v>
      </c>
    </row>
    <row r="63" spans="2:14" s="133" customFormat="1" ht="12.75">
      <c r="B63" s="192"/>
      <c r="C63" s="192"/>
      <c r="D63" s="197">
        <v>4170</v>
      </c>
      <c r="E63" s="185" t="s">
        <v>224</v>
      </c>
      <c r="F63" s="181"/>
      <c r="G63" s="182"/>
      <c r="H63" s="188">
        <f>SUM(I63:M63)</f>
        <v>2000</v>
      </c>
      <c r="I63" s="205">
        <v>2000</v>
      </c>
      <c r="J63" s="182"/>
      <c r="K63" s="182"/>
      <c r="L63" s="182"/>
      <c r="M63" s="181"/>
      <c r="N63" s="189"/>
    </row>
    <row r="64" spans="2:14" ht="12.75">
      <c r="B64" s="184"/>
      <c r="C64" s="184"/>
      <c r="D64" s="185">
        <v>4300</v>
      </c>
      <c r="E64" s="185" t="s">
        <v>151</v>
      </c>
      <c r="F64" s="187">
        <v>38000</v>
      </c>
      <c r="G64" s="187">
        <v>38000</v>
      </c>
      <c r="H64" s="188">
        <f>SUM(I64:M64)</f>
        <v>52000</v>
      </c>
      <c r="I64" s="188">
        <v>52000</v>
      </c>
      <c r="J64" s="188"/>
      <c r="K64" s="188"/>
      <c r="L64" s="188"/>
      <c r="M64" s="185"/>
      <c r="N64" s="189">
        <f aca="true" t="shared" si="25" ref="N64:N84">H64/G64</f>
        <v>1.368421052631579</v>
      </c>
    </row>
    <row r="65" spans="2:14" s="133" customFormat="1" ht="12.75">
      <c r="B65" s="192"/>
      <c r="C65" s="192">
        <v>71035</v>
      </c>
      <c r="D65" s="179"/>
      <c r="E65" s="179" t="s">
        <v>237</v>
      </c>
      <c r="F65" s="181">
        <f aca="true" t="shared" si="26" ref="F65:M65">SUM(F66:F66)</f>
        <v>500</v>
      </c>
      <c r="G65" s="181">
        <f t="shared" si="26"/>
        <v>500</v>
      </c>
      <c r="H65" s="182">
        <f t="shared" si="26"/>
        <v>500</v>
      </c>
      <c r="I65" s="182">
        <f t="shared" si="26"/>
        <v>500</v>
      </c>
      <c r="J65" s="182">
        <f t="shared" si="26"/>
        <v>0</v>
      </c>
      <c r="K65" s="182">
        <f t="shared" si="26"/>
        <v>0</v>
      </c>
      <c r="L65" s="182">
        <f t="shared" si="26"/>
        <v>0</v>
      </c>
      <c r="M65" s="181">
        <f t="shared" si="26"/>
        <v>0</v>
      </c>
      <c r="N65" s="183">
        <f t="shared" si="25"/>
        <v>1</v>
      </c>
    </row>
    <row r="66" spans="2:14" ht="12.75">
      <c r="B66" s="184"/>
      <c r="C66" s="184"/>
      <c r="D66" s="185">
        <v>4300</v>
      </c>
      <c r="E66" s="185" t="s">
        <v>151</v>
      </c>
      <c r="F66" s="187">
        <v>500</v>
      </c>
      <c r="G66" s="187">
        <v>500</v>
      </c>
      <c r="H66" s="188">
        <f>SUM(I66:M66)</f>
        <v>500</v>
      </c>
      <c r="I66" s="188">
        <v>500</v>
      </c>
      <c r="J66" s="188"/>
      <c r="K66" s="188"/>
      <c r="L66" s="188"/>
      <c r="M66" s="185"/>
      <c r="N66" s="189">
        <f t="shared" si="25"/>
        <v>1</v>
      </c>
    </row>
    <row r="67" spans="2:14" s="133" customFormat="1" ht="15">
      <c r="B67" s="190">
        <v>750</v>
      </c>
      <c r="C67" s="190"/>
      <c r="D67" s="174"/>
      <c r="E67" s="174" t="s">
        <v>48</v>
      </c>
      <c r="F67" s="175">
        <f aca="true" t="shared" si="27" ref="F67:M67">F68+F91+F117+F81+F122</f>
        <v>2966070</v>
      </c>
      <c r="G67" s="175">
        <f t="shared" si="27"/>
        <v>2922554</v>
      </c>
      <c r="H67" s="175">
        <f t="shared" si="27"/>
        <v>2961311</v>
      </c>
      <c r="I67" s="50">
        <f t="shared" si="27"/>
        <v>2902350</v>
      </c>
      <c r="J67" s="50">
        <f t="shared" si="27"/>
        <v>0</v>
      </c>
      <c r="K67" s="50">
        <f t="shared" si="27"/>
        <v>0</v>
      </c>
      <c r="L67" s="50">
        <f t="shared" si="27"/>
        <v>58961</v>
      </c>
      <c r="M67" s="175">
        <f t="shared" si="27"/>
        <v>0</v>
      </c>
      <c r="N67" s="176">
        <f t="shared" si="25"/>
        <v>1.0132613460692257</v>
      </c>
    </row>
    <row r="68" spans="2:14" s="133" customFormat="1" ht="12.75">
      <c r="B68" s="192"/>
      <c r="C68" s="192">
        <v>75011</v>
      </c>
      <c r="D68" s="179"/>
      <c r="E68" s="179" t="s">
        <v>49</v>
      </c>
      <c r="F68" s="181">
        <f aca="true" t="shared" si="28" ref="F68:M68">SUM(F69:F80)</f>
        <v>57635</v>
      </c>
      <c r="G68" s="181">
        <f t="shared" si="28"/>
        <v>57635</v>
      </c>
      <c r="H68" s="182">
        <f t="shared" si="28"/>
        <v>58961</v>
      </c>
      <c r="I68" s="182">
        <f t="shared" si="28"/>
        <v>0</v>
      </c>
      <c r="J68" s="182">
        <f t="shared" si="28"/>
        <v>0</v>
      </c>
      <c r="K68" s="182">
        <f t="shared" si="28"/>
        <v>0</v>
      </c>
      <c r="L68" s="182">
        <f t="shared" si="28"/>
        <v>58961</v>
      </c>
      <c r="M68" s="181">
        <f t="shared" si="28"/>
        <v>0</v>
      </c>
      <c r="N68" s="183">
        <f t="shared" si="25"/>
        <v>1.0230068534744512</v>
      </c>
    </row>
    <row r="69" spans="2:14" ht="12.75">
      <c r="B69" s="184"/>
      <c r="C69" s="184"/>
      <c r="D69" s="185">
        <v>4010</v>
      </c>
      <c r="E69" s="186" t="s">
        <v>238</v>
      </c>
      <c r="F69" s="187">
        <v>32735</v>
      </c>
      <c r="G69" s="187">
        <v>32735</v>
      </c>
      <c r="H69" s="188">
        <f aca="true" t="shared" si="29" ref="H69:H80">SUM(I69:M69)</f>
        <v>28151</v>
      </c>
      <c r="I69" s="188"/>
      <c r="J69" s="188"/>
      <c r="K69" s="188"/>
      <c r="L69" s="188">
        <v>28151</v>
      </c>
      <c r="M69" s="185"/>
      <c r="N69" s="189">
        <f t="shared" si="25"/>
        <v>0.8599663968229724</v>
      </c>
    </row>
    <row r="70" spans="2:14" ht="12.75">
      <c r="B70" s="184"/>
      <c r="C70" s="184"/>
      <c r="D70" s="185">
        <v>4040</v>
      </c>
      <c r="E70" s="185" t="s">
        <v>239</v>
      </c>
      <c r="F70" s="187">
        <v>2890</v>
      </c>
      <c r="G70" s="187">
        <v>2890</v>
      </c>
      <c r="H70" s="188">
        <f t="shared" si="29"/>
        <v>3000</v>
      </c>
      <c r="I70" s="188"/>
      <c r="J70" s="188"/>
      <c r="K70" s="188"/>
      <c r="L70" s="188">
        <v>3000</v>
      </c>
      <c r="M70" s="185"/>
      <c r="N70" s="189">
        <f t="shared" si="25"/>
        <v>1.0380622837370241</v>
      </c>
    </row>
    <row r="71" spans="2:14" ht="12.75">
      <c r="B71" s="184"/>
      <c r="C71" s="184"/>
      <c r="D71" s="185">
        <v>4110</v>
      </c>
      <c r="E71" s="185" t="s">
        <v>240</v>
      </c>
      <c r="F71" s="187">
        <v>5844</v>
      </c>
      <c r="G71" s="187">
        <v>5844</v>
      </c>
      <c r="H71" s="188">
        <f t="shared" si="29"/>
        <v>5000</v>
      </c>
      <c r="I71" s="188"/>
      <c r="J71" s="188"/>
      <c r="K71" s="188"/>
      <c r="L71" s="188">
        <v>5000</v>
      </c>
      <c r="M71" s="185"/>
      <c r="N71" s="189">
        <f t="shared" si="25"/>
        <v>0.8555783709787816</v>
      </c>
    </row>
    <row r="72" spans="2:14" ht="12.75">
      <c r="B72" s="184"/>
      <c r="C72" s="184"/>
      <c r="D72" s="185">
        <v>4120</v>
      </c>
      <c r="E72" s="185" t="s">
        <v>241</v>
      </c>
      <c r="F72" s="187">
        <v>837</v>
      </c>
      <c r="G72" s="187">
        <v>837</v>
      </c>
      <c r="H72" s="188">
        <f t="shared" si="29"/>
        <v>1000</v>
      </c>
      <c r="I72" s="188"/>
      <c r="J72" s="188"/>
      <c r="K72" s="188"/>
      <c r="L72" s="188">
        <v>1000</v>
      </c>
      <c r="M72" s="185"/>
      <c r="N72" s="189">
        <f t="shared" si="25"/>
        <v>1.1947431302270013</v>
      </c>
    </row>
    <row r="73" spans="2:14" ht="12.75">
      <c r="B73" s="184"/>
      <c r="C73" s="184"/>
      <c r="D73" s="185">
        <v>4170</v>
      </c>
      <c r="E73" s="185" t="s">
        <v>224</v>
      </c>
      <c r="F73" s="187">
        <v>2042</v>
      </c>
      <c r="G73" s="187">
        <v>2042</v>
      </c>
      <c r="H73" s="188">
        <f t="shared" si="29"/>
        <v>2500</v>
      </c>
      <c r="I73" s="188"/>
      <c r="J73" s="188"/>
      <c r="K73" s="188"/>
      <c r="L73" s="188">
        <v>2500</v>
      </c>
      <c r="M73" s="185"/>
      <c r="N73" s="189">
        <f t="shared" si="25"/>
        <v>1.2242899118511263</v>
      </c>
    </row>
    <row r="74" spans="2:14" ht="12.75">
      <c r="B74" s="184"/>
      <c r="C74" s="184"/>
      <c r="D74" s="185">
        <v>4210</v>
      </c>
      <c r="E74" s="185" t="s">
        <v>150</v>
      </c>
      <c r="F74" s="187">
        <v>4000</v>
      </c>
      <c r="G74" s="187">
        <v>4000</v>
      </c>
      <c r="H74" s="188">
        <f t="shared" si="29"/>
        <v>8000</v>
      </c>
      <c r="I74" s="188"/>
      <c r="J74" s="188"/>
      <c r="K74" s="188"/>
      <c r="L74" s="188">
        <v>8000</v>
      </c>
      <c r="M74" s="185"/>
      <c r="N74" s="189">
        <f t="shared" si="25"/>
        <v>2</v>
      </c>
    </row>
    <row r="75" spans="2:14" ht="12.75">
      <c r="B75" s="184"/>
      <c r="C75" s="184"/>
      <c r="D75" s="185">
        <v>4300</v>
      </c>
      <c r="E75" s="185" t="s">
        <v>151</v>
      </c>
      <c r="F75" s="187">
        <v>3485</v>
      </c>
      <c r="G75" s="187">
        <v>3485</v>
      </c>
      <c r="H75" s="188">
        <f t="shared" si="29"/>
        <v>5000</v>
      </c>
      <c r="I75" s="188"/>
      <c r="J75" s="188"/>
      <c r="K75" s="188"/>
      <c r="L75" s="188">
        <v>5000</v>
      </c>
      <c r="M75" s="185"/>
      <c r="N75" s="189">
        <f t="shared" si="25"/>
        <v>1.4347202295552368</v>
      </c>
    </row>
    <row r="76" spans="2:14" ht="12.75">
      <c r="B76" s="184"/>
      <c r="C76" s="184"/>
      <c r="D76" s="185">
        <v>4350</v>
      </c>
      <c r="E76" s="185" t="s">
        <v>242</v>
      </c>
      <c r="F76" s="187">
        <v>1248</v>
      </c>
      <c r="G76" s="187">
        <v>1248</v>
      </c>
      <c r="H76" s="188">
        <f t="shared" si="29"/>
        <v>1350</v>
      </c>
      <c r="I76" s="188"/>
      <c r="J76" s="188"/>
      <c r="K76" s="188"/>
      <c r="L76" s="188">
        <v>1350</v>
      </c>
      <c r="M76" s="185"/>
      <c r="N76" s="189">
        <f t="shared" si="25"/>
        <v>1.0817307692307692</v>
      </c>
    </row>
    <row r="77" spans="2:14" ht="12.75">
      <c r="B77" s="184"/>
      <c r="C77" s="184"/>
      <c r="D77" s="185">
        <v>4410</v>
      </c>
      <c r="E77" s="185" t="s">
        <v>243</v>
      </c>
      <c r="F77" s="187">
        <v>810</v>
      </c>
      <c r="G77" s="187">
        <v>810</v>
      </c>
      <c r="H77" s="188">
        <f t="shared" si="29"/>
        <v>500</v>
      </c>
      <c r="I77" s="188"/>
      <c r="J77" s="188"/>
      <c r="K77" s="188"/>
      <c r="L77" s="188">
        <v>500</v>
      </c>
      <c r="M77" s="185"/>
      <c r="N77" s="189">
        <f t="shared" si="25"/>
        <v>0.6172839506172839</v>
      </c>
    </row>
    <row r="78" spans="2:14" ht="12.75">
      <c r="B78" s="184"/>
      <c r="C78" s="184"/>
      <c r="D78" s="185">
        <v>4430</v>
      </c>
      <c r="E78" s="185" t="s">
        <v>152</v>
      </c>
      <c r="F78" s="187">
        <v>742</v>
      </c>
      <c r="G78" s="187">
        <v>742</v>
      </c>
      <c r="H78" s="188">
        <f t="shared" si="29"/>
        <v>760</v>
      </c>
      <c r="I78" s="188"/>
      <c r="J78" s="188"/>
      <c r="K78" s="188"/>
      <c r="L78" s="188">
        <v>760</v>
      </c>
      <c r="M78" s="185"/>
      <c r="N78" s="189">
        <f t="shared" si="25"/>
        <v>1.0242587601078168</v>
      </c>
    </row>
    <row r="79" spans="2:14" ht="25.5">
      <c r="B79" s="184"/>
      <c r="C79" s="184"/>
      <c r="D79" s="185">
        <v>4740</v>
      </c>
      <c r="E79" s="186" t="s">
        <v>244</v>
      </c>
      <c r="F79" s="187">
        <v>300</v>
      </c>
      <c r="G79" s="187">
        <v>300</v>
      </c>
      <c r="H79" s="188">
        <f t="shared" si="29"/>
        <v>500</v>
      </c>
      <c r="I79" s="188"/>
      <c r="J79" s="188"/>
      <c r="K79" s="188"/>
      <c r="L79" s="188">
        <v>500</v>
      </c>
      <c r="M79" s="185"/>
      <c r="N79" s="189">
        <f t="shared" si="25"/>
        <v>1.6666666666666667</v>
      </c>
    </row>
    <row r="80" spans="2:14" ht="25.5">
      <c r="B80" s="184"/>
      <c r="C80" s="184"/>
      <c r="D80" s="185">
        <v>4750</v>
      </c>
      <c r="E80" s="186" t="s">
        <v>245</v>
      </c>
      <c r="F80" s="187">
        <v>2702</v>
      </c>
      <c r="G80" s="187">
        <v>2702</v>
      </c>
      <c r="H80" s="188">
        <f t="shared" si="29"/>
        <v>3200</v>
      </c>
      <c r="I80" s="188"/>
      <c r="J80" s="188"/>
      <c r="K80" s="188"/>
      <c r="L80" s="188">
        <v>3200</v>
      </c>
      <c r="M80" s="185"/>
      <c r="N80" s="189">
        <f t="shared" si="25"/>
        <v>1.1843079200592155</v>
      </c>
    </row>
    <row r="81" spans="2:14" s="133" customFormat="1" ht="25.5">
      <c r="B81" s="192"/>
      <c r="C81" s="192">
        <v>75022</v>
      </c>
      <c r="D81" s="179"/>
      <c r="E81" s="180" t="s">
        <v>246</v>
      </c>
      <c r="F81" s="181">
        <f aca="true" t="shared" si="30" ref="F81:M81">SUM(F82:F90)</f>
        <v>105000</v>
      </c>
      <c r="G81" s="181">
        <f t="shared" si="30"/>
        <v>103000</v>
      </c>
      <c r="H81" s="182">
        <f t="shared" si="30"/>
        <v>102100</v>
      </c>
      <c r="I81" s="182">
        <f t="shared" si="30"/>
        <v>102100</v>
      </c>
      <c r="J81" s="182">
        <f t="shared" si="30"/>
        <v>0</v>
      </c>
      <c r="K81" s="182">
        <f t="shared" si="30"/>
        <v>0</v>
      </c>
      <c r="L81" s="182">
        <f t="shared" si="30"/>
        <v>0</v>
      </c>
      <c r="M81" s="181">
        <f t="shared" si="30"/>
        <v>0</v>
      </c>
      <c r="N81" s="183">
        <f t="shared" si="25"/>
        <v>0.9912621359223301</v>
      </c>
    </row>
    <row r="82" spans="2:14" ht="12.75">
      <c r="B82" s="184"/>
      <c r="C82" s="184"/>
      <c r="D82" s="185">
        <v>3030</v>
      </c>
      <c r="E82" s="186" t="s">
        <v>247</v>
      </c>
      <c r="F82" s="187">
        <v>85000</v>
      </c>
      <c r="G82" s="187">
        <v>85000</v>
      </c>
      <c r="H82" s="188">
        <f aca="true" t="shared" si="31" ref="H82:H90">SUM(I82:M82)</f>
        <v>80000</v>
      </c>
      <c r="I82" s="188">
        <v>80000</v>
      </c>
      <c r="J82" s="188"/>
      <c r="K82" s="188"/>
      <c r="L82" s="188"/>
      <c r="M82" s="185"/>
      <c r="N82" s="189">
        <f t="shared" si="25"/>
        <v>0.9411764705882353</v>
      </c>
    </row>
    <row r="83" spans="2:14" ht="12.75">
      <c r="B83" s="184"/>
      <c r="C83" s="184"/>
      <c r="D83" s="185">
        <v>4170</v>
      </c>
      <c r="E83" s="185" t="s">
        <v>224</v>
      </c>
      <c r="F83" s="187">
        <v>1102</v>
      </c>
      <c r="G83" s="187">
        <v>1102</v>
      </c>
      <c r="H83" s="188">
        <f t="shared" si="31"/>
        <v>1500</v>
      </c>
      <c r="I83" s="188">
        <v>1500</v>
      </c>
      <c r="J83" s="188"/>
      <c r="K83" s="188"/>
      <c r="L83" s="188"/>
      <c r="M83" s="185"/>
      <c r="N83" s="189">
        <f t="shared" si="25"/>
        <v>1.3611615245009074</v>
      </c>
    </row>
    <row r="84" spans="2:14" ht="12.75">
      <c r="B84" s="184"/>
      <c r="C84" s="184"/>
      <c r="D84" s="185">
        <v>4210</v>
      </c>
      <c r="E84" s="185" t="s">
        <v>150</v>
      </c>
      <c r="F84" s="187">
        <v>7800</v>
      </c>
      <c r="G84" s="187">
        <v>6900</v>
      </c>
      <c r="H84" s="188">
        <f t="shared" si="31"/>
        <v>7000</v>
      </c>
      <c r="I84" s="188">
        <v>7000</v>
      </c>
      <c r="J84" s="188"/>
      <c r="K84" s="188"/>
      <c r="L84" s="188"/>
      <c r="M84" s="185"/>
      <c r="N84" s="189">
        <f t="shared" si="25"/>
        <v>1.0144927536231885</v>
      </c>
    </row>
    <row r="85" spans="2:14" ht="12.75">
      <c r="B85" s="184"/>
      <c r="C85" s="184"/>
      <c r="D85" s="185">
        <v>4270</v>
      </c>
      <c r="E85" s="185" t="s">
        <v>216</v>
      </c>
      <c r="F85" s="187">
        <v>0</v>
      </c>
      <c r="G85" s="187">
        <v>0</v>
      </c>
      <c r="H85" s="188">
        <f t="shared" si="31"/>
        <v>1100</v>
      </c>
      <c r="I85" s="188">
        <v>1100</v>
      </c>
      <c r="J85" s="188"/>
      <c r="K85" s="188"/>
      <c r="L85" s="188"/>
      <c r="M85" s="185"/>
      <c r="N85" s="189"/>
    </row>
    <row r="86" spans="2:14" ht="12.75">
      <c r="B86" s="184"/>
      <c r="C86" s="184"/>
      <c r="D86" s="185">
        <v>4300</v>
      </c>
      <c r="E86" s="185" t="s">
        <v>151</v>
      </c>
      <c r="F86" s="187">
        <v>4700</v>
      </c>
      <c r="G86" s="187">
        <v>4700</v>
      </c>
      <c r="H86" s="188">
        <f t="shared" si="31"/>
        <v>7000</v>
      </c>
      <c r="I86" s="188">
        <v>7000</v>
      </c>
      <c r="J86" s="188"/>
      <c r="K86" s="188"/>
      <c r="L86" s="188"/>
      <c r="M86" s="185"/>
      <c r="N86" s="189">
        <f aca="true" t="shared" si="32" ref="N86:N114">H86/G86</f>
        <v>1.4893617021276595</v>
      </c>
    </row>
    <row r="87" spans="2:14" ht="25.5">
      <c r="B87" s="184"/>
      <c r="C87" s="184"/>
      <c r="D87" s="185">
        <v>4370</v>
      </c>
      <c r="E87" s="186" t="s">
        <v>248</v>
      </c>
      <c r="F87" s="187">
        <v>2500</v>
      </c>
      <c r="G87" s="187">
        <v>1500</v>
      </c>
      <c r="H87" s="188">
        <f t="shared" si="31"/>
        <v>2000</v>
      </c>
      <c r="I87" s="188">
        <v>2000</v>
      </c>
      <c r="J87" s="188"/>
      <c r="K87" s="188"/>
      <c r="L87" s="188"/>
      <c r="M87" s="185"/>
      <c r="N87" s="189">
        <f t="shared" si="32"/>
        <v>1.3333333333333333</v>
      </c>
    </row>
    <row r="88" spans="2:14" ht="12.75">
      <c r="B88" s="184"/>
      <c r="C88" s="184"/>
      <c r="D88" s="185">
        <v>4410</v>
      </c>
      <c r="E88" s="186" t="s">
        <v>243</v>
      </c>
      <c r="F88" s="187">
        <v>398</v>
      </c>
      <c r="G88" s="187">
        <v>398</v>
      </c>
      <c r="H88" s="188">
        <f t="shared" si="31"/>
        <v>500</v>
      </c>
      <c r="I88" s="188">
        <v>500</v>
      </c>
      <c r="J88" s="188"/>
      <c r="K88" s="188"/>
      <c r="L88" s="188"/>
      <c r="M88" s="185"/>
      <c r="N88" s="189">
        <f t="shared" si="32"/>
        <v>1.256281407035176</v>
      </c>
    </row>
    <row r="89" spans="2:14" ht="25.5">
      <c r="B89" s="184"/>
      <c r="C89" s="184"/>
      <c r="D89" s="185">
        <v>4740</v>
      </c>
      <c r="E89" s="186" t="s">
        <v>244</v>
      </c>
      <c r="F89" s="187">
        <v>1500</v>
      </c>
      <c r="G89" s="187">
        <v>1400</v>
      </c>
      <c r="H89" s="188">
        <f t="shared" si="31"/>
        <v>1500</v>
      </c>
      <c r="I89" s="188">
        <v>1500</v>
      </c>
      <c r="J89" s="188"/>
      <c r="K89" s="188"/>
      <c r="L89" s="188"/>
      <c r="M89" s="185"/>
      <c r="N89" s="189">
        <f t="shared" si="32"/>
        <v>1.0714285714285714</v>
      </c>
    </row>
    <row r="90" spans="2:14" ht="25.5">
      <c r="B90" s="184"/>
      <c r="C90" s="184"/>
      <c r="D90" s="185">
        <v>4750</v>
      </c>
      <c r="E90" s="186" t="s">
        <v>245</v>
      </c>
      <c r="F90" s="187">
        <v>2000</v>
      </c>
      <c r="G90" s="187">
        <v>2000</v>
      </c>
      <c r="H90" s="188">
        <f t="shared" si="31"/>
        <v>1500</v>
      </c>
      <c r="I90" s="188">
        <v>1500</v>
      </c>
      <c r="J90" s="188"/>
      <c r="K90" s="188"/>
      <c r="L90" s="188"/>
      <c r="M90" s="185"/>
      <c r="N90" s="189">
        <f t="shared" si="32"/>
        <v>0.75</v>
      </c>
    </row>
    <row r="91" spans="2:14" s="133" customFormat="1" ht="25.5">
      <c r="B91" s="192"/>
      <c r="C91" s="192">
        <v>75023</v>
      </c>
      <c r="D91" s="179"/>
      <c r="E91" s="180" t="s">
        <v>52</v>
      </c>
      <c r="F91" s="181">
        <f aca="true" t="shared" si="33" ref="F91:M91">SUM(F92:F116)</f>
        <v>2771435</v>
      </c>
      <c r="G91" s="181">
        <f t="shared" si="33"/>
        <v>2729919</v>
      </c>
      <c r="H91" s="182">
        <f t="shared" si="33"/>
        <v>2757250</v>
      </c>
      <c r="I91" s="182">
        <f t="shared" si="33"/>
        <v>2757250</v>
      </c>
      <c r="J91" s="182">
        <f t="shared" si="33"/>
        <v>0</v>
      </c>
      <c r="K91" s="182">
        <f t="shared" si="33"/>
        <v>0</v>
      </c>
      <c r="L91" s="182">
        <f t="shared" si="33"/>
        <v>0</v>
      </c>
      <c r="M91" s="181">
        <f t="shared" si="33"/>
        <v>0</v>
      </c>
      <c r="N91" s="183">
        <f t="shared" si="32"/>
        <v>1.0100116523603815</v>
      </c>
    </row>
    <row r="92" spans="2:14" ht="25.5">
      <c r="B92" s="184"/>
      <c r="C92" s="184"/>
      <c r="D92" s="185">
        <v>3020</v>
      </c>
      <c r="E92" s="186" t="s">
        <v>249</v>
      </c>
      <c r="F92" s="187">
        <v>60157</v>
      </c>
      <c r="G92" s="187">
        <v>40157</v>
      </c>
      <c r="H92" s="188">
        <f aca="true" t="shared" si="34" ref="H92:H116">SUM(I92:M92)</f>
        <v>40000</v>
      </c>
      <c r="I92" s="188">
        <v>40000</v>
      </c>
      <c r="J92" s="188"/>
      <c r="K92" s="188"/>
      <c r="L92" s="188"/>
      <c r="M92" s="185"/>
      <c r="N92" s="189">
        <f t="shared" si="32"/>
        <v>0.9960903453943273</v>
      </c>
    </row>
    <row r="93" spans="2:14" ht="12.75">
      <c r="B93" s="184"/>
      <c r="C93" s="184"/>
      <c r="D93" s="185">
        <v>4010</v>
      </c>
      <c r="E93" s="186" t="s">
        <v>238</v>
      </c>
      <c r="F93" s="187">
        <v>1672568</v>
      </c>
      <c r="G93" s="188">
        <v>1672568</v>
      </c>
      <c r="H93" s="188">
        <f t="shared" si="34"/>
        <v>1739470</v>
      </c>
      <c r="I93" s="188">
        <v>1739470</v>
      </c>
      <c r="J93" s="188"/>
      <c r="K93" s="188"/>
      <c r="L93" s="188"/>
      <c r="M93" s="185"/>
      <c r="N93" s="189">
        <f t="shared" si="32"/>
        <v>1.0399995695242286</v>
      </c>
    </row>
    <row r="94" spans="2:14" ht="12.75">
      <c r="B94" s="184"/>
      <c r="C94" s="184"/>
      <c r="D94" s="185">
        <v>4040</v>
      </c>
      <c r="E94" s="185" t="s">
        <v>239</v>
      </c>
      <c r="F94" s="187">
        <v>122740</v>
      </c>
      <c r="G94" s="187">
        <v>122740</v>
      </c>
      <c r="H94" s="188">
        <f t="shared" si="34"/>
        <v>127700</v>
      </c>
      <c r="I94" s="188">
        <v>127700</v>
      </c>
      <c r="J94" s="188"/>
      <c r="K94" s="188"/>
      <c r="L94" s="188"/>
      <c r="M94" s="185"/>
      <c r="N94" s="189">
        <f t="shared" si="32"/>
        <v>1.0404106240834283</v>
      </c>
    </row>
    <row r="95" spans="2:14" ht="12.75">
      <c r="B95" s="184"/>
      <c r="C95" s="184"/>
      <c r="D95" s="185">
        <v>4110</v>
      </c>
      <c r="E95" s="185" t="s">
        <v>240</v>
      </c>
      <c r="F95" s="187">
        <v>271519</v>
      </c>
      <c r="G95" s="187">
        <v>271519</v>
      </c>
      <c r="H95" s="188">
        <f t="shared" si="34"/>
        <v>282000</v>
      </c>
      <c r="I95" s="188">
        <v>282000</v>
      </c>
      <c r="J95" s="188"/>
      <c r="K95" s="188"/>
      <c r="L95" s="188"/>
      <c r="M95" s="185"/>
      <c r="N95" s="189">
        <f t="shared" si="32"/>
        <v>1.0386013501817553</v>
      </c>
    </row>
    <row r="96" spans="2:14" ht="12.75">
      <c r="B96" s="184"/>
      <c r="C96" s="184"/>
      <c r="D96" s="185">
        <v>4120</v>
      </c>
      <c r="E96" s="185" t="s">
        <v>241</v>
      </c>
      <c r="F96" s="187">
        <v>41993</v>
      </c>
      <c r="G96" s="187">
        <v>41993</v>
      </c>
      <c r="H96" s="188">
        <f t="shared" si="34"/>
        <v>49300</v>
      </c>
      <c r="I96" s="188">
        <v>49300</v>
      </c>
      <c r="J96" s="188"/>
      <c r="K96" s="188"/>
      <c r="L96" s="188"/>
      <c r="M96" s="185"/>
      <c r="N96" s="189">
        <f t="shared" si="32"/>
        <v>1.174005191341414</v>
      </c>
    </row>
    <row r="97" spans="2:14" ht="12.75">
      <c r="B97" s="184"/>
      <c r="C97" s="184"/>
      <c r="D97" s="185">
        <v>4140</v>
      </c>
      <c r="E97" s="186" t="s">
        <v>250</v>
      </c>
      <c r="F97" s="187">
        <v>30000</v>
      </c>
      <c r="G97" s="187">
        <v>30000</v>
      </c>
      <c r="H97" s="188">
        <f t="shared" si="34"/>
        <v>0</v>
      </c>
      <c r="I97" s="188">
        <v>0</v>
      </c>
      <c r="J97" s="188"/>
      <c r="K97" s="188"/>
      <c r="L97" s="188"/>
      <c r="M97" s="185"/>
      <c r="N97" s="189">
        <f t="shared" si="32"/>
        <v>0</v>
      </c>
    </row>
    <row r="98" spans="2:14" ht="12.75">
      <c r="B98" s="184"/>
      <c r="C98" s="184"/>
      <c r="D98" s="185">
        <v>4170</v>
      </c>
      <c r="E98" s="185" t="s">
        <v>224</v>
      </c>
      <c r="F98" s="187">
        <v>15200</v>
      </c>
      <c r="G98" s="187">
        <v>15000</v>
      </c>
      <c r="H98" s="188">
        <f t="shared" si="34"/>
        <v>10000</v>
      </c>
      <c r="I98" s="188">
        <v>10000</v>
      </c>
      <c r="J98" s="188"/>
      <c r="K98" s="188"/>
      <c r="L98" s="188"/>
      <c r="M98" s="185"/>
      <c r="N98" s="189">
        <f t="shared" si="32"/>
        <v>0.6666666666666666</v>
      </c>
    </row>
    <row r="99" spans="2:14" ht="12.75">
      <c r="B99" s="184"/>
      <c r="C99" s="184"/>
      <c r="D99" s="185">
        <v>4210</v>
      </c>
      <c r="E99" s="185" t="s">
        <v>150</v>
      </c>
      <c r="F99" s="187">
        <v>105420</v>
      </c>
      <c r="G99" s="187">
        <v>105000</v>
      </c>
      <c r="H99" s="188">
        <f t="shared" si="34"/>
        <v>50000</v>
      </c>
      <c r="I99" s="188">
        <v>50000</v>
      </c>
      <c r="J99" s="188"/>
      <c r="K99" s="188"/>
      <c r="L99" s="188"/>
      <c r="M99" s="185"/>
      <c r="N99" s="189">
        <f t="shared" si="32"/>
        <v>0.47619047619047616</v>
      </c>
    </row>
    <row r="100" spans="2:14" ht="12.75">
      <c r="B100" s="184"/>
      <c r="C100" s="184"/>
      <c r="D100" s="185">
        <v>4260</v>
      </c>
      <c r="E100" s="185" t="s">
        <v>231</v>
      </c>
      <c r="F100" s="187">
        <v>32000</v>
      </c>
      <c r="G100" s="187">
        <v>32000</v>
      </c>
      <c r="H100" s="188">
        <f t="shared" si="34"/>
        <v>60000</v>
      </c>
      <c r="I100" s="188">
        <v>60000</v>
      </c>
      <c r="J100" s="188"/>
      <c r="K100" s="188"/>
      <c r="L100" s="188"/>
      <c r="M100" s="185"/>
      <c r="N100" s="189">
        <f t="shared" si="32"/>
        <v>1.875</v>
      </c>
    </row>
    <row r="101" spans="2:14" ht="12.75">
      <c r="B101" s="184"/>
      <c r="C101" s="184"/>
      <c r="D101" s="185">
        <v>4270</v>
      </c>
      <c r="E101" s="185" t="s">
        <v>216</v>
      </c>
      <c r="F101" s="187">
        <v>80000</v>
      </c>
      <c r="G101" s="187">
        <v>80000</v>
      </c>
      <c r="H101" s="188">
        <f t="shared" si="34"/>
        <v>50000</v>
      </c>
      <c r="I101" s="188">
        <v>50000</v>
      </c>
      <c r="J101" s="188"/>
      <c r="K101" s="188"/>
      <c r="L101" s="188"/>
      <c r="M101" s="185"/>
      <c r="N101" s="189">
        <f t="shared" si="32"/>
        <v>0.625</v>
      </c>
    </row>
    <row r="102" spans="2:14" ht="12.75">
      <c r="B102" s="184"/>
      <c r="C102" s="184"/>
      <c r="D102" s="185">
        <v>4280</v>
      </c>
      <c r="E102" s="186" t="s">
        <v>251</v>
      </c>
      <c r="F102" s="187">
        <v>100</v>
      </c>
      <c r="G102" s="187">
        <v>100</v>
      </c>
      <c r="H102" s="188">
        <f t="shared" si="34"/>
        <v>1300</v>
      </c>
      <c r="I102" s="188">
        <v>1300</v>
      </c>
      <c r="J102" s="188"/>
      <c r="K102" s="188"/>
      <c r="L102" s="188"/>
      <c r="M102" s="185"/>
      <c r="N102" s="189">
        <f t="shared" si="32"/>
        <v>13</v>
      </c>
    </row>
    <row r="103" spans="2:14" ht="12.75">
      <c r="B103" s="184"/>
      <c r="C103" s="184"/>
      <c r="D103" s="185">
        <v>4300</v>
      </c>
      <c r="E103" s="185" t="s">
        <v>151</v>
      </c>
      <c r="F103" s="187">
        <v>100245</v>
      </c>
      <c r="G103" s="187">
        <v>100245</v>
      </c>
      <c r="H103" s="188">
        <f t="shared" si="34"/>
        <v>110000</v>
      </c>
      <c r="I103" s="188">
        <v>110000</v>
      </c>
      <c r="J103" s="188"/>
      <c r="K103" s="188"/>
      <c r="L103" s="188"/>
      <c r="M103" s="185"/>
      <c r="N103" s="189">
        <f t="shared" si="32"/>
        <v>1.0973115866127987</v>
      </c>
    </row>
    <row r="104" spans="2:14" ht="12.75">
      <c r="B104" s="184"/>
      <c r="C104" s="184"/>
      <c r="D104" s="185">
        <v>4350</v>
      </c>
      <c r="E104" s="185" t="s">
        <v>242</v>
      </c>
      <c r="F104" s="187">
        <v>3900</v>
      </c>
      <c r="G104" s="187">
        <v>3900</v>
      </c>
      <c r="H104" s="188">
        <f t="shared" si="34"/>
        <v>4500</v>
      </c>
      <c r="I104" s="188">
        <v>4500</v>
      </c>
      <c r="J104" s="188"/>
      <c r="K104" s="188"/>
      <c r="L104" s="188"/>
      <c r="M104" s="185"/>
      <c r="N104" s="189">
        <f t="shared" si="32"/>
        <v>1.1538461538461537</v>
      </c>
    </row>
    <row r="105" spans="2:14" ht="25.5">
      <c r="B105" s="184"/>
      <c r="C105" s="184"/>
      <c r="D105" s="185">
        <v>4360</v>
      </c>
      <c r="E105" s="186" t="s">
        <v>252</v>
      </c>
      <c r="F105" s="187">
        <v>4600</v>
      </c>
      <c r="G105" s="187">
        <v>4600</v>
      </c>
      <c r="H105" s="188">
        <f t="shared" si="34"/>
        <v>5000</v>
      </c>
      <c r="I105" s="188">
        <v>5000</v>
      </c>
      <c r="J105" s="188"/>
      <c r="K105" s="188"/>
      <c r="L105" s="188"/>
      <c r="M105" s="185"/>
      <c r="N105" s="189">
        <f t="shared" si="32"/>
        <v>1.0869565217391304</v>
      </c>
    </row>
    <row r="106" spans="2:14" ht="25.5">
      <c r="B106" s="184"/>
      <c r="C106" s="184"/>
      <c r="D106" s="185">
        <v>4370</v>
      </c>
      <c r="E106" s="186" t="s">
        <v>248</v>
      </c>
      <c r="F106" s="187">
        <v>32000</v>
      </c>
      <c r="G106" s="187">
        <v>32000</v>
      </c>
      <c r="H106" s="188">
        <f t="shared" si="34"/>
        <v>33000</v>
      </c>
      <c r="I106" s="188">
        <v>33000</v>
      </c>
      <c r="J106" s="188"/>
      <c r="K106" s="188"/>
      <c r="L106" s="188"/>
      <c r="M106" s="185"/>
      <c r="N106" s="189">
        <f t="shared" si="32"/>
        <v>1.03125</v>
      </c>
    </row>
    <row r="107" spans="2:14" ht="12.75">
      <c r="B107" s="184"/>
      <c r="C107" s="184"/>
      <c r="D107" s="185">
        <v>4410</v>
      </c>
      <c r="E107" s="186" t="s">
        <v>243</v>
      </c>
      <c r="F107" s="187">
        <v>24000</v>
      </c>
      <c r="G107" s="187">
        <v>20000</v>
      </c>
      <c r="H107" s="188">
        <f t="shared" si="34"/>
        <v>10000</v>
      </c>
      <c r="I107" s="188">
        <v>10000</v>
      </c>
      <c r="J107" s="188"/>
      <c r="K107" s="188"/>
      <c r="L107" s="188"/>
      <c r="M107" s="185"/>
      <c r="N107" s="189">
        <f t="shared" si="32"/>
        <v>0.5</v>
      </c>
    </row>
    <row r="108" spans="2:14" ht="12.75">
      <c r="B108" s="184"/>
      <c r="C108" s="184"/>
      <c r="D108" s="185">
        <v>4430</v>
      </c>
      <c r="E108" s="185" t="s">
        <v>152</v>
      </c>
      <c r="F108" s="187">
        <v>4150</v>
      </c>
      <c r="G108" s="187">
        <v>4000</v>
      </c>
      <c r="H108" s="188">
        <f t="shared" si="34"/>
        <v>5600</v>
      </c>
      <c r="I108" s="188">
        <v>5600</v>
      </c>
      <c r="J108" s="188"/>
      <c r="K108" s="188"/>
      <c r="L108" s="188"/>
      <c r="M108" s="185"/>
      <c r="N108" s="189">
        <f t="shared" si="32"/>
        <v>1.4</v>
      </c>
    </row>
    <row r="109" spans="2:14" ht="12.75">
      <c r="B109" s="184"/>
      <c r="C109" s="184"/>
      <c r="D109" s="185">
        <v>4440</v>
      </c>
      <c r="E109" s="185" t="s">
        <v>253</v>
      </c>
      <c r="F109" s="187">
        <v>32290</v>
      </c>
      <c r="G109" s="187">
        <v>32290</v>
      </c>
      <c r="H109" s="188">
        <f t="shared" si="34"/>
        <v>57280</v>
      </c>
      <c r="I109" s="188">
        <v>57280</v>
      </c>
      <c r="J109" s="188"/>
      <c r="K109" s="188"/>
      <c r="L109" s="188"/>
      <c r="M109" s="185"/>
      <c r="N109" s="189">
        <f t="shared" si="32"/>
        <v>1.7739238154227315</v>
      </c>
    </row>
    <row r="110" spans="2:14" ht="12.75">
      <c r="B110" s="184"/>
      <c r="C110" s="184"/>
      <c r="D110" s="185">
        <v>4580</v>
      </c>
      <c r="E110" s="185" t="s">
        <v>54</v>
      </c>
      <c r="F110" s="187">
        <v>18543</v>
      </c>
      <c r="G110" s="187">
        <v>12000</v>
      </c>
      <c r="H110" s="188">
        <f t="shared" si="34"/>
        <v>100</v>
      </c>
      <c r="I110" s="188">
        <v>100</v>
      </c>
      <c r="J110" s="188"/>
      <c r="K110" s="188"/>
      <c r="L110" s="188"/>
      <c r="M110" s="185"/>
      <c r="N110" s="189">
        <f t="shared" si="32"/>
        <v>0.008333333333333333</v>
      </c>
    </row>
    <row r="111" spans="2:14" ht="25.5">
      <c r="B111" s="184"/>
      <c r="C111" s="184"/>
      <c r="D111" s="185">
        <v>4610</v>
      </c>
      <c r="E111" s="186" t="s">
        <v>254</v>
      </c>
      <c r="F111" s="187">
        <v>6610</v>
      </c>
      <c r="G111" s="187">
        <v>6607</v>
      </c>
      <c r="H111" s="188">
        <f t="shared" si="34"/>
        <v>2000</v>
      </c>
      <c r="I111" s="188">
        <v>2000</v>
      </c>
      <c r="J111" s="188"/>
      <c r="K111" s="188"/>
      <c r="L111" s="188"/>
      <c r="M111" s="185"/>
      <c r="N111" s="189">
        <f t="shared" si="32"/>
        <v>0.3027092477675193</v>
      </c>
    </row>
    <row r="112" spans="2:14" ht="25.5">
      <c r="B112" s="184"/>
      <c r="C112" s="184"/>
      <c r="D112" s="185">
        <v>4700</v>
      </c>
      <c r="E112" s="186" t="s">
        <v>153</v>
      </c>
      <c r="F112" s="187">
        <v>19750</v>
      </c>
      <c r="G112" s="187">
        <v>19750</v>
      </c>
      <c r="H112" s="188">
        <f t="shared" si="34"/>
        <v>11000</v>
      </c>
      <c r="I112" s="188">
        <v>11000</v>
      </c>
      <c r="J112" s="188"/>
      <c r="K112" s="188"/>
      <c r="L112" s="188"/>
      <c r="M112" s="185"/>
      <c r="N112" s="189">
        <f t="shared" si="32"/>
        <v>0.5569620253164557</v>
      </c>
    </row>
    <row r="113" spans="2:14" ht="25.5">
      <c r="B113" s="184"/>
      <c r="C113" s="184"/>
      <c r="D113" s="185">
        <v>4740</v>
      </c>
      <c r="E113" s="186" t="s">
        <v>244</v>
      </c>
      <c r="F113" s="187">
        <v>3950</v>
      </c>
      <c r="G113" s="187">
        <v>3950</v>
      </c>
      <c r="H113" s="188">
        <f t="shared" si="34"/>
        <v>4000</v>
      </c>
      <c r="I113" s="188">
        <v>4000</v>
      </c>
      <c r="J113" s="188"/>
      <c r="K113" s="188"/>
      <c r="L113" s="188"/>
      <c r="M113" s="185"/>
      <c r="N113" s="189">
        <f t="shared" si="32"/>
        <v>1.0126582278481013</v>
      </c>
    </row>
    <row r="114" spans="2:14" ht="25.5">
      <c r="B114" s="184"/>
      <c r="C114" s="184"/>
      <c r="D114" s="185">
        <v>4750</v>
      </c>
      <c r="E114" s="186" t="s">
        <v>245</v>
      </c>
      <c r="F114" s="187">
        <v>53500</v>
      </c>
      <c r="G114" s="187">
        <v>43500</v>
      </c>
      <c r="H114" s="188">
        <f t="shared" si="34"/>
        <v>50000</v>
      </c>
      <c r="I114" s="188">
        <v>50000</v>
      </c>
      <c r="J114" s="188"/>
      <c r="K114" s="188"/>
      <c r="L114" s="188"/>
      <c r="M114" s="185"/>
      <c r="N114" s="189">
        <f t="shared" si="32"/>
        <v>1.1494252873563218</v>
      </c>
    </row>
    <row r="115" spans="2:14" ht="12.75">
      <c r="B115" s="184"/>
      <c r="C115" s="184"/>
      <c r="D115" s="185">
        <v>6050</v>
      </c>
      <c r="E115" s="186" t="s">
        <v>209</v>
      </c>
      <c r="F115" s="187">
        <v>0</v>
      </c>
      <c r="G115" s="187">
        <v>0</v>
      </c>
      <c r="H115" s="188">
        <f t="shared" si="34"/>
        <v>20000</v>
      </c>
      <c r="I115" s="188">
        <v>20000</v>
      </c>
      <c r="J115" s="188"/>
      <c r="K115" s="188"/>
      <c r="L115" s="188"/>
      <c r="M115" s="185"/>
      <c r="N115" s="189"/>
    </row>
    <row r="116" spans="2:14" ht="25.5">
      <c r="B116" s="184"/>
      <c r="C116" s="184"/>
      <c r="D116" s="185">
        <v>6060</v>
      </c>
      <c r="E116" s="186" t="s">
        <v>234</v>
      </c>
      <c r="F116" s="187">
        <v>36200</v>
      </c>
      <c r="G116" s="187">
        <v>36000</v>
      </c>
      <c r="H116" s="188">
        <f t="shared" si="34"/>
        <v>35000</v>
      </c>
      <c r="I116" s="188">
        <v>35000</v>
      </c>
      <c r="J116" s="188"/>
      <c r="K116" s="188"/>
      <c r="L116" s="188"/>
      <c r="M116" s="185"/>
      <c r="N116" s="189">
        <f aca="true" t="shared" si="35" ref="N116:N121">H116/G116</f>
        <v>0.9722222222222222</v>
      </c>
    </row>
    <row r="117" spans="2:14" s="133" customFormat="1" ht="25.5">
      <c r="B117" s="192"/>
      <c r="C117" s="192">
        <v>75075</v>
      </c>
      <c r="D117" s="179"/>
      <c r="E117" s="180" t="s">
        <v>255</v>
      </c>
      <c r="F117" s="181">
        <f aca="true" t="shared" si="36" ref="F117:M117">SUM(F118:F121)</f>
        <v>32000</v>
      </c>
      <c r="G117" s="181">
        <f t="shared" si="36"/>
        <v>32000</v>
      </c>
      <c r="H117" s="182">
        <f t="shared" si="36"/>
        <v>32000</v>
      </c>
      <c r="I117" s="182">
        <f t="shared" si="36"/>
        <v>32000</v>
      </c>
      <c r="J117" s="182">
        <f t="shared" si="36"/>
        <v>0</v>
      </c>
      <c r="K117" s="182">
        <f t="shared" si="36"/>
        <v>0</v>
      </c>
      <c r="L117" s="182">
        <f t="shared" si="36"/>
        <v>0</v>
      </c>
      <c r="M117" s="181">
        <f t="shared" si="36"/>
        <v>0</v>
      </c>
      <c r="N117" s="183">
        <f t="shared" si="35"/>
        <v>1</v>
      </c>
    </row>
    <row r="118" spans="2:14" ht="12.75">
      <c r="B118" s="184"/>
      <c r="C118" s="184"/>
      <c r="D118" s="185">
        <v>4170</v>
      </c>
      <c r="E118" s="185" t="s">
        <v>224</v>
      </c>
      <c r="F118" s="187">
        <v>3000</v>
      </c>
      <c r="G118" s="187">
        <v>3000</v>
      </c>
      <c r="H118" s="188">
        <f>SUM(I118:M118)</f>
        <v>3000</v>
      </c>
      <c r="I118" s="188">
        <v>3000</v>
      </c>
      <c r="J118" s="188"/>
      <c r="K118" s="188"/>
      <c r="L118" s="188"/>
      <c r="M118" s="185"/>
      <c r="N118" s="189">
        <f t="shared" si="35"/>
        <v>1</v>
      </c>
    </row>
    <row r="119" spans="2:14" ht="12.75">
      <c r="B119" s="184"/>
      <c r="C119" s="184"/>
      <c r="D119" s="185">
        <v>4210</v>
      </c>
      <c r="E119" s="185" t="s">
        <v>150</v>
      </c>
      <c r="F119" s="187">
        <v>8000</v>
      </c>
      <c r="G119" s="187">
        <v>8000</v>
      </c>
      <c r="H119" s="188">
        <f>SUM(I119:M119)</f>
        <v>8000</v>
      </c>
      <c r="I119" s="188">
        <v>8000</v>
      </c>
      <c r="J119" s="188"/>
      <c r="K119" s="188"/>
      <c r="L119" s="188"/>
      <c r="M119" s="185"/>
      <c r="N119" s="189">
        <f t="shared" si="35"/>
        <v>1</v>
      </c>
    </row>
    <row r="120" spans="2:14" ht="12.75">
      <c r="B120" s="184"/>
      <c r="C120" s="184"/>
      <c r="D120" s="185">
        <v>4300</v>
      </c>
      <c r="E120" s="185" t="s">
        <v>151</v>
      </c>
      <c r="F120" s="187">
        <v>16000</v>
      </c>
      <c r="G120" s="187">
        <v>16000</v>
      </c>
      <c r="H120" s="188">
        <f>SUM(I120:M120)</f>
        <v>16000</v>
      </c>
      <c r="I120" s="188">
        <v>16000</v>
      </c>
      <c r="J120" s="188"/>
      <c r="K120" s="188"/>
      <c r="L120" s="188"/>
      <c r="M120" s="185"/>
      <c r="N120" s="189">
        <f t="shared" si="35"/>
        <v>1</v>
      </c>
    </row>
    <row r="121" spans="2:14" ht="12.75">
      <c r="B121" s="184"/>
      <c r="C121" s="184"/>
      <c r="D121" s="185">
        <v>4350</v>
      </c>
      <c r="E121" s="186" t="s">
        <v>242</v>
      </c>
      <c r="F121" s="187">
        <v>5000</v>
      </c>
      <c r="G121" s="187">
        <v>5000</v>
      </c>
      <c r="H121" s="188">
        <f>SUM(I121:M121)</f>
        <v>5000</v>
      </c>
      <c r="I121" s="188">
        <v>5000</v>
      </c>
      <c r="J121" s="188"/>
      <c r="K121" s="188"/>
      <c r="L121" s="188"/>
      <c r="M121" s="185"/>
      <c r="N121" s="189">
        <f t="shared" si="35"/>
        <v>1</v>
      </c>
    </row>
    <row r="122" spans="2:14" ht="12.75">
      <c r="B122" s="184"/>
      <c r="C122" s="206">
        <v>75095</v>
      </c>
      <c r="D122" s="207"/>
      <c r="E122" s="208" t="s">
        <v>32</v>
      </c>
      <c r="F122" s="209">
        <f>SUM(F124)</f>
        <v>0</v>
      </c>
      <c r="G122" s="209">
        <f>SUM(G124)</f>
        <v>0</v>
      </c>
      <c r="H122" s="209">
        <f>SUM(H123:H124)</f>
        <v>11000</v>
      </c>
      <c r="I122" s="209">
        <f>SUM(I123:I124)</f>
        <v>11000</v>
      </c>
      <c r="J122" s="209">
        <f>SUM(J124)</f>
        <v>0</v>
      </c>
      <c r="K122" s="209">
        <f>SUM(K124)</f>
        <v>0</v>
      </c>
      <c r="L122" s="209">
        <f>SUM(L124)</f>
        <v>0</v>
      </c>
      <c r="M122" s="209">
        <f>SUM(M124)</f>
        <v>0</v>
      </c>
      <c r="N122" s="189"/>
    </row>
    <row r="123" spans="2:14" ht="12.75">
      <c r="B123" s="184"/>
      <c r="C123" s="184"/>
      <c r="D123" s="185">
        <v>3030</v>
      </c>
      <c r="E123" s="186" t="s">
        <v>247</v>
      </c>
      <c r="F123" s="187"/>
      <c r="G123" s="187"/>
      <c r="H123" s="188">
        <f>SUM(I123:M123)</f>
        <v>8500</v>
      </c>
      <c r="I123" s="188">
        <v>8500</v>
      </c>
      <c r="J123" s="188"/>
      <c r="K123" s="188"/>
      <c r="L123" s="188"/>
      <c r="M123" s="185"/>
      <c r="N123" s="189"/>
    </row>
    <row r="124" spans="2:14" ht="12.75">
      <c r="B124" s="184"/>
      <c r="C124" s="184"/>
      <c r="D124" s="185">
        <v>4430</v>
      </c>
      <c r="E124" s="185" t="s">
        <v>152</v>
      </c>
      <c r="F124" s="187"/>
      <c r="G124" s="187"/>
      <c r="H124" s="188">
        <f>SUM(I124:M124)</f>
        <v>2500</v>
      </c>
      <c r="I124" s="188">
        <v>2500</v>
      </c>
      <c r="J124" s="188"/>
      <c r="K124" s="188"/>
      <c r="L124" s="188"/>
      <c r="M124" s="185"/>
      <c r="N124" s="189"/>
    </row>
    <row r="125" spans="2:14" s="133" customFormat="1" ht="45">
      <c r="B125" s="190">
        <v>751</v>
      </c>
      <c r="C125" s="190"/>
      <c r="D125" s="174"/>
      <c r="E125" s="191" t="s">
        <v>57</v>
      </c>
      <c r="F125" s="175">
        <f aca="true" t="shared" si="37" ref="F125:M125">F126+F130+F136</f>
        <v>11600</v>
      </c>
      <c r="G125" s="175">
        <f t="shared" si="37"/>
        <v>11100</v>
      </c>
      <c r="H125" s="50">
        <f t="shared" si="37"/>
        <v>1718</v>
      </c>
      <c r="I125" s="50">
        <f t="shared" si="37"/>
        <v>0</v>
      </c>
      <c r="J125" s="50">
        <f t="shared" si="37"/>
        <v>0</v>
      </c>
      <c r="K125" s="50">
        <f t="shared" si="37"/>
        <v>0</v>
      </c>
      <c r="L125" s="50">
        <f t="shared" si="37"/>
        <v>1718</v>
      </c>
      <c r="M125" s="175">
        <f t="shared" si="37"/>
        <v>0</v>
      </c>
      <c r="N125" s="176">
        <f>H125/G125</f>
        <v>0.15477477477477478</v>
      </c>
    </row>
    <row r="126" spans="2:14" s="133" customFormat="1" ht="25.5">
      <c r="B126" s="192"/>
      <c r="C126" s="192">
        <v>75101</v>
      </c>
      <c r="D126" s="179"/>
      <c r="E126" s="180" t="s">
        <v>58</v>
      </c>
      <c r="F126" s="181">
        <f aca="true" t="shared" si="38" ref="F126:M126">SUM(F127:F129)</f>
        <v>1679</v>
      </c>
      <c r="G126" s="181">
        <f t="shared" si="38"/>
        <v>1179</v>
      </c>
      <c r="H126" s="182">
        <f t="shared" si="38"/>
        <v>1718</v>
      </c>
      <c r="I126" s="182">
        <f t="shared" si="38"/>
        <v>0</v>
      </c>
      <c r="J126" s="182">
        <f t="shared" si="38"/>
        <v>0</v>
      </c>
      <c r="K126" s="182">
        <f t="shared" si="38"/>
        <v>0</v>
      </c>
      <c r="L126" s="182">
        <f t="shared" si="38"/>
        <v>1718</v>
      </c>
      <c r="M126" s="181">
        <f t="shared" si="38"/>
        <v>0</v>
      </c>
      <c r="N126" s="183">
        <f>H126/G126</f>
        <v>1.457167090754877</v>
      </c>
    </row>
    <row r="127" spans="2:14" ht="12.75">
      <c r="B127" s="184"/>
      <c r="C127" s="184"/>
      <c r="D127" s="185">
        <v>4210</v>
      </c>
      <c r="E127" s="185" t="s">
        <v>150</v>
      </c>
      <c r="F127" s="187">
        <v>55</v>
      </c>
      <c r="G127" s="187">
        <v>55</v>
      </c>
      <c r="H127" s="188">
        <f>SUM(I127:M127)</f>
        <v>318</v>
      </c>
      <c r="I127" s="188"/>
      <c r="J127" s="188"/>
      <c r="K127" s="188"/>
      <c r="L127" s="188">
        <v>318</v>
      </c>
      <c r="M127" s="185"/>
      <c r="N127" s="189">
        <f>H127/G127</f>
        <v>5.781818181818182</v>
      </c>
    </row>
    <row r="128" spans="2:14" ht="12.75">
      <c r="B128" s="184"/>
      <c r="C128" s="184"/>
      <c r="D128" s="185">
        <v>4300</v>
      </c>
      <c r="E128" s="185" t="s">
        <v>151</v>
      </c>
      <c r="F128" s="187">
        <v>1124</v>
      </c>
      <c r="G128" s="187">
        <v>1124</v>
      </c>
      <c r="H128" s="188">
        <f>SUM(I128:M128)</f>
        <v>1200</v>
      </c>
      <c r="I128" s="188"/>
      <c r="J128" s="188"/>
      <c r="K128" s="188"/>
      <c r="L128" s="188">
        <v>1200</v>
      </c>
      <c r="M128" s="185"/>
      <c r="N128" s="189">
        <f>H128/G128</f>
        <v>1.0676156583629892</v>
      </c>
    </row>
    <row r="129" spans="2:14" ht="25.5">
      <c r="B129" s="184"/>
      <c r="C129" s="184"/>
      <c r="D129" s="185">
        <v>4740</v>
      </c>
      <c r="E129" s="186" t="s">
        <v>244</v>
      </c>
      <c r="F129" s="187">
        <v>500</v>
      </c>
      <c r="G129" s="187"/>
      <c r="H129" s="188">
        <f>SUM(I129:M129)</f>
        <v>200</v>
      </c>
      <c r="I129" s="188"/>
      <c r="J129" s="188"/>
      <c r="K129" s="188"/>
      <c r="L129" s="188">
        <v>200</v>
      </c>
      <c r="M129" s="185"/>
      <c r="N129" s="189"/>
    </row>
    <row r="130" spans="2:14" s="133" customFormat="1" ht="12.75">
      <c r="B130" s="177"/>
      <c r="C130" s="177">
        <v>75108</v>
      </c>
      <c r="D130" s="210"/>
      <c r="E130" s="211" t="s">
        <v>59</v>
      </c>
      <c r="F130" s="181">
        <f aca="true" t="shared" si="39" ref="F130:M130">SUM(F131:F135)</f>
        <v>2003</v>
      </c>
      <c r="G130" s="181">
        <f t="shared" si="39"/>
        <v>2003</v>
      </c>
      <c r="H130" s="182">
        <f t="shared" si="39"/>
        <v>0</v>
      </c>
      <c r="I130" s="182">
        <f t="shared" si="39"/>
        <v>0</v>
      </c>
      <c r="J130" s="182">
        <f t="shared" si="39"/>
        <v>0</v>
      </c>
      <c r="K130" s="182">
        <f t="shared" si="39"/>
        <v>0</v>
      </c>
      <c r="L130" s="182">
        <f t="shared" si="39"/>
        <v>0</v>
      </c>
      <c r="M130" s="181">
        <f t="shared" si="39"/>
        <v>0</v>
      </c>
      <c r="N130" s="183">
        <f aca="true" t="shared" si="40" ref="N130:N164">H130/G130</f>
        <v>0</v>
      </c>
    </row>
    <row r="131" spans="2:14" ht="12.75">
      <c r="B131" s="184"/>
      <c r="C131" s="184"/>
      <c r="D131" s="185">
        <v>4170</v>
      </c>
      <c r="E131" s="185" t="s">
        <v>224</v>
      </c>
      <c r="F131" s="187">
        <v>450</v>
      </c>
      <c r="G131" s="187">
        <v>450</v>
      </c>
      <c r="H131" s="188">
        <f>SUM(I131:M131)</f>
        <v>0</v>
      </c>
      <c r="I131" s="188"/>
      <c r="J131" s="188"/>
      <c r="K131" s="188"/>
      <c r="L131" s="188"/>
      <c r="M131" s="185"/>
      <c r="N131" s="189">
        <f t="shared" si="40"/>
        <v>0</v>
      </c>
    </row>
    <row r="132" spans="2:14" ht="12.75">
      <c r="B132" s="184"/>
      <c r="C132" s="184"/>
      <c r="D132" s="185">
        <v>4210</v>
      </c>
      <c r="E132" s="185" t="s">
        <v>150</v>
      </c>
      <c r="F132" s="187">
        <v>803</v>
      </c>
      <c r="G132" s="187">
        <v>803</v>
      </c>
      <c r="H132" s="188">
        <f>SUM(I132:M132)</f>
        <v>0</v>
      </c>
      <c r="I132" s="188"/>
      <c r="J132" s="188"/>
      <c r="K132" s="188"/>
      <c r="L132" s="188"/>
      <c r="M132" s="185"/>
      <c r="N132" s="189">
        <f t="shared" si="40"/>
        <v>0</v>
      </c>
    </row>
    <row r="133" spans="2:14" ht="12.75">
      <c r="B133" s="184"/>
      <c r="C133" s="184"/>
      <c r="D133" s="185">
        <v>4410</v>
      </c>
      <c r="E133" s="185" t="s">
        <v>243</v>
      </c>
      <c r="F133" s="187">
        <v>300</v>
      </c>
      <c r="G133" s="187">
        <v>300</v>
      </c>
      <c r="H133" s="188">
        <f>SUM(I133:M133)</f>
        <v>0</v>
      </c>
      <c r="I133" s="188"/>
      <c r="J133" s="188"/>
      <c r="K133" s="188"/>
      <c r="L133" s="188"/>
      <c r="M133" s="185"/>
      <c r="N133" s="189">
        <f t="shared" si="40"/>
        <v>0</v>
      </c>
    </row>
    <row r="134" spans="2:14" ht="25.5">
      <c r="B134" s="184"/>
      <c r="C134" s="184"/>
      <c r="D134" s="185">
        <v>4740</v>
      </c>
      <c r="E134" s="186" t="s">
        <v>244</v>
      </c>
      <c r="F134" s="187">
        <v>250</v>
      </c>
      <c r="G134" s="187">
        <v>250</v>
      </c>
      <c r="H134" s="188">
        <f>SUM(I134:M134)</f>
        <v>0</v>
      </c>
      <c r="I134" s="188"/>
      <c r="J134" s="188"/>
      <c r="K134" s="188"/>
      <c r="L134" s="188"/>
      <c r="M134" s="185"/>
      <c r="N134" s="189">
        <f t="shared" si="40"/>
        <v>0</v>
      </c>
    </row>
    <row r="135" spans="2:14" ht="25.5">
      <c r="B135" s="184"/>
      <c r="C135" s="184"/>
      <c r="D135" s="185">
        <v>4750</v>
      </c>
      <c r="E135" s="186" t="s">
        <v>245</v>
      </c>
      <c r="F135" s="187">
        <v>200</v>
      </c>
      <c r="G135" s="187">
        <v>200</v>
      </c>
      <c r="H135" s="188">
        <f>SUM(I135:M135)</f>
        <v>0</v>
      </c>
      <c r="I135" s="188"/>
      <c r="J135" s="188"/>
      <c r="K135" s="188"/>
      <c r="L135" s="188"/>
      <c r="M135" s="185"/>
      <c r="N135" s="189">
        <f t="shared" si="40"/>
        <v>0</v>
      </c>
    </row>
    <row r="136" spans="2:14" s="133" customFormat="1" ht="63.75">
      <c r="B136" s="192"/>
      <c r="C136" s="192">
        <v>75109</v>
      </c>
      <c r="D136" s="179"/>
      <c r="E136" s="180" t="s">
        <v>60</v>
      </c>
      <c r="F136" s="181">
        <f aca="true" t="shared" si="41" ref="F136:M136">SUM(F137:F145)</f>
        <v>7918</v>
      </c>
      <c r="G136" s="181">
        <f t="shared" si="41"/>
        <v>7918</v>
      </c>
      <c r="H136" s="182">
        <f t="shared" si="41"/>
        <v>0</v>
      </c>
      <c r="I136" s="182">
        <f t="shared" si="41"/>
        <v>0</v>
      </c>
      <c r="J136" s="182">
        <f t="shared" si="41"/>
        <v>0</v>
      </c>
      <c r="K136" s="182">
        <f t="shared" si="41"/>
        <v>0</v>
      </c>
      <c r="L136" s="182">
        <f t="shared" si="41"/>
        <v>0</v>
      </c>
      <c r="M136" s="181">
        <f t="shared" si="41"/>
        <v>0</v>
      </c>
      <c r="N136" s="183">
        <f t="shared" si="40"/>
        <v>0</v>
      </c>
    </row>
    <row r="137" spans="2:14" ht="12.75">
      <c r="B137" s="184"/>
      <c r="C137" s="184"/>
      <c r="D137" s="185">
        <v>3030</v>
      </c>
      <c r="E137" s="186" t="s">
        <v>247</v>
      </c>
      <c r="F137" s="187">
        <v>4380</v>
      </c>
      <c r="G137" s="187">
        <v>4380</v>
      </c>
      <c r="H137" s="188"/>
      <c r="I137" s="188"/>
      <c r="J137" s="188"/>
      <c r="K137" s="188"/>
      <c r="L137" s="188"/>
      <c r="M137" s="185"/>
      <c r="N137" s="189">
        <f t="shared" si="40"/>
        <v>0</v>
      </c>
    </row>
    <row r="138" spans="2:14" ht="12.75">
      <c r="B138" s="184"/>
      <c r="C138" s="184"/>
      <c r="D138" s="185">
        <v>4110</v>
      </c>
      <c r="E138" s="185" t="s">
        <v>240</v>
      </c>
      <c r="F138" s="187">
        <v>148</v>
      </c>
      <c r="G138" s="187">
        <v>148</v>
      </c>
      <c r="H138" s="188"/>
      <c r="I138" s="188"/>
      <c r="J138" s="188"/>
      <c r="K138" s="188"/>
      <c r="L138" s="188"/>
      <c r="M138" s="185"/>
      <c r="N138" s="189">
        <f t="shared" si="40"/>
        <v>0</v>
      </c>
    </row>
    <row r="139" spans="2:14" ht="12.75">
      <c r="B139" s="184"/>
      <c r="C139" s="184"/>
      <c r="D139" s="185">
        <v>4120</v>
      </c>
      <c r="E139" s="185" t="s">
        <v>241</v>
      </c>
      <c r="F139" s="187">
        <v>22</v>
      </c>
      <c r="G139" s="187">
        <v>22</v>
      </c>
      <c r="H139" s="188"/>
      <c r="I139" s="188"/>
      <c r="J139" s="188"/>
      <c r="K139" s="188"/>
      <c r="L139" s="188"/>
      <c r="M139" s="185"/>
      <c r="N139" s="189">
        <f t="shared" si="40"/>
        <v>0</v>
      </c>
    </row>
    <row r="140" spans="2:14" ht="12.75">
      <c r="B140" s="184"/>
      <c r="C140" s="184"/>
      <c r="D140" s="185">
        <v>4170</v>
      </c>
      <c r="E140" s="185" t="s">
        <v>224</v>
      </c>
      <c r="F140" s="187">
        <v>969</v>
      </c>
      <c r="G140" s="187">
        <v>969</v>
      </c>
      <c r="H140" s="188"/>
      <c r="I140" s="188"/>
      <c r="J140" s="188"/>
      <c r="K140" s="188"/>
      <c r="L140" s="188"/>
      <c r="M140" s="185"/>
      <c r="N140" s="189">
        <f t="shared" si="40"/>
        <v>0</v>
      </c>
    </row>
    <row r="141" spans="2:14" ht="12.75">
      <c r="B141" s="184"/>
      <c r="C141" s="184"/>
      <c r="D141" s="185">
        <v>4210</v>
      </c>
      <c r="E141" s="185" t="s">
        <v>150</v>
      </c>
      <c r="F141" s="187">
        <v>1009</v>
      </c>
      <c r="G141" s="187">
        <v>1009</v>
      </c>
      <c r="H141" s="188"/>
      <c r="I141" s="188"/>
      <c r="J141" s="188"/>
      <c r="K141" s="188"/>
      <c r="L141" s="188"/>
      <c r="M141" s="185"/>
      <c r="N141" s="189">
        <f t="shared" si="40"/>
        <v>0</v>
      </c>
    </row>
    <row r="142" spans="2:14" ht="12.75">
      <c r="B142" s="184"/>
      <c r="C142" s="184"/>
      <c r="D142" s="185">
        <v>4300</v>
      </c>
      <c r="E142" s="185" t="s">
        <v>151</v>
      </c>
      <c r="F142" s="187">
        <v>530</v>
      </c>
      <c r="G142" s="187">
        <v>530</v>
      </c>
      <c r="H142" s="188"/>
      <c r="I142" s="188"/>
      <c r="J142" s="188"/>
      <c r="K142" s="188"/>
      <c r="L142" s="188"/>
      <c r="M142" s="185"/>
      <c r="N142" s="189">
        <f t="shared" si="40"/>
        <v>0</v>
      </c>
    </row>
    <row r="143" spans="2:14" ht="12.75">
      <c r="B143" s="184"/>
      <c r="C143" s="184"/>
      <c r="D143" s="185">
        <v>4410</v>
      </c>
      <c r="E143" s="185" t="s">
        <v>243</v>
      </c>
      <c r="F143" s="187">
        <v>450</v>
      </c>
      <c r="G143" s="187">
        <v>450</v>
      </c>
      <c r="H143" s="188"/>
      <c r="I143" s="188"/>
      <c r="J143" s="188"/>
      <c r="K143" s="188"/>
      <c r="L143" s="188"/>
      <c r="M143" s="185"/>
      <c r="N143" s="189">
        <f t="shared" si="40"/>
        <v>0</v>
      </c>
    </row>
    <row r="144" spans="2:14" ht="25.5">
      <c r="B144" s="184"/>
      <c r="C144" s="184"/>
      <c r="D144" s="185">
        <v>4740</v>
      </c>
      <c r="E144" s="186" t="s">
        <v>244</v>
      </c>
      <c r="F144" s="187">
        <v>129</v>
      </c>
      <c r="G144" s="187">
        <v>129</v>
      </c>
      <c r="H144" s="188"/>
      <c r="I144" s="188"/>
      <c r="J144" s="188"/>
      <c r="K144" s="188"/>
      <c r="L144" s="188"/>
      <c r="M144" s="185"/>
      <c r="N144" s="189">
        <f t="shared" si="40"/>
        <v>0</v>
      </c>
    </row>
    <row r="145" spans="2:14" ht="25.5">
      <c r="B145" s="184"/>
      <c r="C145" s="184"/>
      <c r="D145" s="185">
        <v>4750</v>
      </c>
      <c r="E145" s="186" t="s">
        <v>245</v>
      </c>
      <c r="F145" s="187">
        <v>281</v>
      </c>
      <c r="G145" s="187">
        <v>281</v>
      </c>
      <c r="H145" s="188"/>
      <c r="I145" s="188"/>
      <c r="J145" s="188"/>
      <c r="K145" s="188"/>
      <c r="L145" s="188"/>
      <c r="M145" s="185"/>
      <c r="N145" s="189">
        <f t="shared" si="40"/>
        <v>0</v>
      </c>
    </row>
    <row r="146" spans="2:14" s="133" customFormat="1" ht="30">
      <c r="B146" s="190">
        <v>754</v>
      </c>
      <c r="C146" s="190"/>
      <c r="D146" s="174"/>
      <c r="E146" s="191" t="s">
        <v>61</v>
      </c>
      <c r="F146" s="175">
        <f aca="true" t="shared" si="42" ref="F146:M146">F149+F147+F163</f>
        <v>61139</v>
      </c>
      <c r="G146" s="175">
        <f t="shared" si="42"/>
        <v>61139</v>
      </c>
      <c r="H146" s="50">
        <f t="shared" si="42"/>
        <v>57849</v>
      </c>
      <c r="I146" s="50">
        <f t="shared" si="42"/>
        <v>56849</v>
      </c>
      <c r="J146" s="50">
        <f t="shared" si="42"/>
        <v>0</v>
      </c>
      <c r="K146" s="50">
        <f t="shared" si="42"/>
        <v>0</v>
      </c>
      <c r="L146" s="50">
        <f t="shared" si="42"/>
        <v>1000</v>
      </c>
      <c r="M146" s="175">
        <f t="shared" si="42"/>
        <v>0</v>
      </c>
      <c r="N146" s="176">
        <f t="shared" si="40"/>
        <v>0.9461881941150493</v>
      </c>
    </row>
    <row r="147" spans="2:14" s="133" customFormat="1" ht="25.5">
      <c r="B147" s="212"/>
      <c r="C147" s="177">
        <v>75411</v>
      </c>
      <c r="D147" s="213"/>
      <c r="E147" s="180" t="s">
        <v>256</v>
      </c>
      <c r="F147" s="181">
        <f aca="true" t="shared" si="43" ref="F147:M147">F148</f>
        <v>4000</v>
      </c>
      <c r="G147" s="181">
        <f t="shared" si="43"/>
        <v>4000</v>
      </c>
      <c r="H147" s="182">
        <f t="shared" si="43"/>
        <v>0</v>
      </c>
      <c r="I147" s="182">
        <f t="shared" si="43"/>
        <v>0</v>
      </c>
      <c r="J147" s="182">
        <f t="shared" si="43"/>
        <v>0</v>
      </c>
      <c r="K147" s="182">
        <f t="shared" si="43"/>
        <v>0</v>
      </c>
      <c r="L147" s="182">
        <f t="shared" si="43"/>
        <v>0</v>
      </c>
      <c r="M147" s="181">
        <f t="shared" si="43"/>
        <v>0</v>
      </c>
      <c r="N147" s="183">
        <f t="shared" si="40"/>
        <v>0</v>
      </c>
    </row>
    <row r="148" spans="2:14" s="133" customFormat="1" ht="51">
      <c r="B148" s="212"/>
      <c r="C148" s="212"/>
      <c r="D148" s="197">
        <v>6620</v>
      </c>
      <c r="E148" s="198" t="s">
        <v>257</v>
      </c>
      <c r="F148" s="199">
        <v>4000</v>
      </c>
      <c r="G148" s="214">
        <v>4000</v>
      </c>
      <c r="H148" s="182"/>
      <c r="I148" s="182"/>
      <c r="J148" s="182"/>
      <c r="K148" s="182"/>
      <c r="L148" s="182"/>
      <c r="M148" s="210"/>
      <c r="N148" s="189">
        <f t="shared" si="40"/>
        <v>0</v>
      </c>
    </row>
    <row r="149" spans="2:14" s="133" customFormat="1" ht="12.75">
      <c r="B149" s="192"/>
      <c r="C149" s="192">
        <v>75412</v>
      </c>
      <c r="D149" s="179"/>
      <c r="E149" s="179" t="s">
        <v>258</v>
      </c>
      <c r="F149" s="181">
        <f aca="true" t="shared" si="44" ref="F149:M149">SUM(F150:F162)</f>
        <v>56139</v>
      </c>
      <c r="G149" s="181">
        <f t="shared" si="44"/>
        <v>56139</v>
      </c>
      <c r="H149" s="182">
        <f t="shared" si="44"/>
        <v>56849</v>
      </c>
      <c r="I149" s="182">
        <f t="shared" si="44"/>
        <v>56849</v>
      </c>
      <c r="J149" s="182">
        <f t="shared" si="44"/>
        <v>0</v>
      </c>
      <c r="K149" s="182">
        <f t="shared" si="44"/>
        <v>0</v>
      </c>
      <c r="L149" s="182">
        <f t="shared" si="44"/>
        <v>0</v>
      </c>
      <c r="M149" s="181">
        <f t="shared" si="44"/>
        <v>0</v>
      </c>
      <c r="N149" s="183">
        <f t="shared" si="40"/>
        <v>1.0126471793227525</v>
      </c>
    </row>
    <row r="150" spans="2:14" ht="17.25" customHeight="1">
      <c r="B150" s="184"/>
      <c r="C150" s="184"/>
      <c r="D150" s="185">
        <v>3020</v>
      </c>
      <c r="E150" s="186" t="s">
        <v>249</v>
      </c>
      <c r="F150" s="187">
        <v>2000</v>
      </c>
      <c r="G150" s="187">
        <v>2000</v>
      </c>
      <c r="H150" s="188">
        <f aca="true" t="shared" si="45" ref="H150:H162">SUM(I150:M150)</f>
        <v>2100</v>
      </c>
      <c r="I150" s="188">
        <v>2100</v>
      </c>
      <c r="J150" s="188"/>
      <c r="K150" s="188"/>
      <c r="L150" s="188"/>
      <c r="M150" s="185"/>
      <c r="N150" s="189">
        <f t="shared" si="40"/>
        <v>1.05</v>
      </c>
    </row>
    <row r="151" spans="2:14" ht="12.75">
      <c r="B151" s="184"/>
      <c r="C151" s="184"/>
      <c r="D151" s="185">
        <v>3030</v>
      </c>
      <c r="E151" s="186" t="s">
        <v>247</v>
      </c>
      <c r="F151" s="187">
        <v>8000</v>
      </c>
      <c r="G151" s="187">
        <v>8000</v>
      </c>
      <c r="H151" s="188">
        <f t="shared" si="45"/>
        <v>8000</v>
      </c>
      <c r="I151" s="188">
        <v>8000</v>
      </c>
      <c r="J151" s="188"/>
      <c r="K151" s="188"/>
      <c r="L151" s="188"/>
      <c r="M151" s="185"/>
      <c r="N151" s="189">
        <f t="shared" si="40"/>
        <v>1</v>
      </c>
    </row>
    <row r="152" spans="2:14" ht="12.75">
      <c r="B152" s="184"/>
      <c r="C152" s="184"/>
      <c r="D152" s="185">
        <v>4010</v>
      </c>
      <c r="E152" s="186" t="s">
        <v>238</v>
      </c>
      <c r="F152" s="187">
        <v>13513</v>
      </c>
      <c r="G152" s="187">
        <v>13513</v>
      </c>
      <c r="H152" s="188">
        <f t="shared" si="45"/>
        <v>14053</v>
      </c>
      <c r="I152" s="188">
        <v>14053</v>
      </c>
      <c r="J152" s="188"/>
      <c r="K152" s="188"/>
      <c r="L152" s="188"/>
      <c r="M152" s="185"/>
      <c r="N152" s="189">
        <f t="shared" si="40"/>
        <v>1.0399615185377045</v>
      </c>
    </row>
    <row r="153" spans="2:14" ht="12.75">
      <c r="B153" s="184"/>
      <c r="C153" s="184"/>
      <c r="D153" s="185">
        <v>4040</v>
      </c>
      <c r="E153" s="185" t="s">
        <v>239</v>
      </c>
      <c r="F153" s="187">
        <v>1093</v>
      </c>
      <c r="G153" s="187">
        <v>1093</v>
      </c>
      <c r="H153" s="188">
        <f t="shared" si="45"/>
        <v>1200</v>
      </c>
      <c r="I153" s="188">
        <v>1200</v>
      </c>
      <c r="J153" s="188"/>
      <c r="K153" s="188"/>
      <c r="L153" s="188"/>
      <c r="M153" s="185"/>
      <c r="N153" s="189">
        <f t="shared" si="40"/>
        <v>1.0978956999085088</v>
      </c>
    </row>
    <row r="154" spans="2:14" ht="12.75">
      <c r="B154" s="184"/>
      <c r="C154" s="184"/>
      <c r="D154" s="185">
        <v>4110</v>
      </c>
      <c r="E154" s="185" t="s">
        <v>240</v>
      </c>
      <c r="F154" s="187">
        <v>2311</v>
      </c>
      <c r="G154" s="187">
        <v>2311</v>
      </c>
      <c r="H154" s="188">
        <f t="shared" si="45"/>
        <v>2358</v>
      </c>
      <c r="I154" s="188">
        <v>2358</v>
      </c>
      <c r="J154" s="188"/>
      <c r="K154" s="188"/>
      <c r="L154" s="188"/>
      <c r="M154" s="185"/>
      <c r="N154" s="189">
        <f t="shared" si="40"/>
        <v>1.0203375162267416</v>
      </c>
    </row>
    <row r="155" spans="2:14" ht="12.75">
      <c r="B155" s="184"/>
      <c r="C155" s="184"/>
      <c r="D155" s="185">
        <v>4120</v>
      </c>
      <c r="E155" s="185" t="s">
        <v>241</v>
      </c>
      <c r="F155" s="187">
        <v>358</v>
      </c>
      <c r="G155" s="187">
        <v>358</v>
      </c>
      <c r="H155" s="188">
        <f t="shared" si="45"/>
        <v>374</v>
      </c>
      <c r="I155" s="188">
        <v>374</v>
      </c>
      <c r="J155" s="188"/>
      <c r="K155" s="188"/>
      <c r="L155" s="188"/>
      <c r="M155" s="185"/>
      <c r="N155" s="189">
        <f t="shared" si="40"/>
        <v>1.0446927374301676</v>
      </c>
    </row>
    <row r="156" spans="2:14" ht="12.75">
      <c r="B156" s="184"/>
      <c r="C156" s="184"/>
      <c r="D156" s="185">
        <v>4210</v>
      </c>
      <c r="E156" s="185" t="s">
        <v>150</v>
      </c>
      <c r="F156" s="187">
        <v>9000</v>
      </c>
      <c r="G156" s="187">
        <v>9000</v>
      </c>
      <c r="H156" s="188">
        <f t="shared" si="45"/>
        <v>9000</v>
      </c>
      <c r="I156" s="188">
        <v>9000</v>
      </c>
      <c r="J156" s="188"/>
      <c r="K156" s="188"/>
      <c r="L156" s="188"/>
      <c r="M156" s="185"/>
      <c r="N156" s="189">
        <f t="shared" si="40"/>
        <v>1</v>
      </c>
    </row>
    <row r="157" spans="2:14" ht="12.75">
      <c r="B157" s="184"/>
      <c r="C157" s="184"/>
      <c r="D157" s="185">
        <v>4260</v>
      </c>
      <c r="E157" s="185" t="s">
        <v>231</v>
      </c>
      <c r="F157" s="187">
        <v>3000</v>
      </c>
      <c r="G157" s="187">
        <v>3000</v>
      </c>
      <c r="H157" s="188">
        <f t="shared" si="45"/>
        <v>3000</v>
      </c>
      <c r="I157" s="188">
        <v>3000</v>
      </c>
      <c r="J157" s="188"/>
      <c r="K157" s="188"/>
      <c r="L157" s="188"/>
      <c r="M157" s="185"/>
      <c r="N157" s="189">
        <f t="shared" si="40"/>
        <v>1</v>
      </c>
    </row>
    <row r="158" spans="2:14" ht="12.75">
      <c r="B158" s="184"/>
      <c r="C158" s="184"/>
      <c r="D158" s="185">
        <v>4270</v>
      </c>
      <c r="E158" s="185" t="s">
        <v>216</v>
      </c>
      <c r="F158" s="187">
        <v>12000</v>
      </c>
      <c r="G158" s="187">
        <v>12000</v>
      </c>
      <c r="H158" s="188">
        <f t="shared" si="45"/>
        <v>12000</v>
      </c>
      <c r="I158" s="188">
        <v>12000</v>
      </c>
      <c r="J158" s="188"/>
      <c r="K158" s="188"/>
      <c r="L158" s="188"/>
      <c r="M158" s="185"/>
      <c r="N158" s="189">
        <f t="shared" si="40"/>
        <v>1</v>
      </c>
    </row>
    <row r="159" spans="2:14" ht="12.75">
      <c r="B159" s="184"/>
      <c r="C159" s="184"/>
      <c r="D159" s="185">
        <v>4300</v>
      </c>
      <c r="E159" s="185" t="s">
        <v>151</v>
      </c>
      <c r="F159" s="187">
        <v>1500</v>
      </c>
      <c r="G159" s="187">
        <v>1500</v>
      </c>
      <c r="H159" s="188">
        <f t="shared" si="45"/>
        <v>1500</v>
      </c>
      <c r="I159" s="188">
        <v>1500</v>
      </c>
      <c r="J159" s="188"/>
      <c r="K159" s="188"/>
      <c r="L159" s="188"/>
      <c r="M159" s="185"/>
      <c r="N159" s="189">
        <f t="shared" si="40"/>
        <v>1</v>
      </c>
    </row>
    <row r="160" spans="2:14" ht="12.75">
      <c r="B160" s="184"/>
      <c r="C160" s="184"/>
      <c r="D160" s="185">
        <v>4430</v>
      </c>
      <c r="E160" s="185" t="s">
        <v>152</v>
      </c>
      <c r="F160" s="187">
        <v>2500</v>
      </c>
      <c r="G160" s="187">
        <v>2500</v>
      </c>
      <c r="H160" s="188">
        <f t="shared" si="45"/>
        <v>2500</v>
      </c>
      <c r="I160" s="188">
        <v>2500</v>
      </c>
      <c r="J160" s="188"/>
      <c r="K160" s="188"/>
      <c r="L160" s="188"/>
      <c r="M160" s="185"/>
      <c r="N160" s="189">
        <f t="shared" si="40"/>
        <v>1</v>
      </c>
    </row>
    <row r="161" spans="2:14" ht="12.75">
      <c r="B161" s="184"/>
      <c r="C161" s="184"/>
      <c r="D161" s="185">
        <v>4440</v>
      </c>
      <c r="E161" s="185" t="s">
        <v>253</v>
      </c>
      <c r="F161" s="187">
        <v>764</v>
      </c>
      <c r="G161" s="187">
        <v>764</v>
      </c>
      <c r="H161" s="188">
        <f t="shared" si="45"/>
        <v>764</v>
      </c>
      <c r="I161" s="188">
        <v>764</v>
      </c>
      <c r="J161" s="188"/>
      <c r="K161" s="188"/>
      <c r="L161" s="188"/>
      <c r="M161" s="185"/>
      <c r="N161" s="189">
        <f t="shared" si="40"/>
        <v>1</v>
      </c>
    </row>
    <row r="162" spans="2:14" ht="25.5">
      <c r="B162" s="184"/>
      <c r="C162" s="184"/>
      <c r="D162" s="185">
        <v>4520</v>
      </c>
      <c r="E162" s="186" t="s">
        <v>259</v>
      </c>
      <c r="F162" s="187">
        <v>100</v>
      </c>
      <c r="G162" s="187">
        <v>100</v>
      </c>
      <c r="H162" s="188">
        <f t="shared" si="45"/>
        <v>0</v>
      </c>
      <c r="I162" s="188"/>
      <c r="J162" s="188"/>
      <c r="K162" s="188"/>
      <c r="L162" s="188"/>
      <c r="M162" s="185"/>
      <c r="N162" s="189">
        <f t="shared" si="40"/>
        <v>0</v>
      </c>
    </row>
    <row r="163" spans="2:14" s="133" customFormat="1" ht="12.75">
      <c r="B163" s="192"/>
      <c r="C163" s="192">
        <v>75414</v>
      </c>
      <c r="D163" s="179"/>
      <c r="E163" s="179" t="s">
        <v>62</v>
      </c>
      <c r="F163" s="181">
        <f aca="true" t="shared" si="46" ref="F163:M163">F164</f>
        <v>1000</v>
      </c>
      <c r="G163" s="181">
        <f t="shared" si="46"/>
        <v>1000</v>
      </c>
      <c r="H163" s="182">
        <f t="shared" si="46"/>
        <v>1000</v>
      </c>
      <c r="I163" s="182">
        <f t="shared" si="46"/>
        <v>0</v>
      </c>
      <c r="J163" s="182">
        <f t="shared" si="46"/>
        <v>0</v>
      </c>
      <c r="K163" s="182">
        <f t="shared" si="46"/>
        <v>0</v>
      </c>
      <c r="L163" s="182">
        <f t="shared" si="46"/>
        <v>1000</v>
      </c>
      <c r="M163" s="181">
        <f t="shared" si="46"/>
        <v>0</v>
      </c>
      <c r="N163" s="183">
        <f t="shared" si="40"/>
        <v>1</v>
      </c>
    </row>
    <row r="164" spans="2:14" ht="12.75">
      <c r="B164" s="184"/>
      <c r="C164" s="184"/>
      <c r="D164" s="185">
        <v>4170</v>
      </c>
      <c r="E164" s="185" t="s">
        <v>224</v>
      </c>
      <c r="F164" s="187">
        <v>1000</v>
      </c>
      <c r="G164" s="187">
        <v>1000</v>
      </c>
      <c r="H164" s="188">
        <f>SUM(I164:M164)</f>
        <v>1000</v>
      </c>
      <c r="I164" s="188"/>
      <c r="J164" s="188"/>
      <c r="K164" s="188"/>
      <c r="L164" s="188">
        <v>1000</v>
      </c>
      <c r="M164" s="185"/>
      <c r="N164" s="189">
        <f t="shared" si="40"/>
        <v>1</v>
      </c>
    </row>
    <row r="165" spans="2:14" ht="12.75">
      <c r="B165" s="184"/>
      <c r="C165" s="184"/>
      <c r="D165" s="185"/>
      <c r="E165" s="185"/>
      <c r="F165" s="187"/>
      <c r="G165" s="187"/>
      <c r="H165" s="188"/>
      <c r="I165" s="188"/>
      <c r="J165" s="188"/>
      <c r="K165" s="188"/>
      <c r="L165" s="188"/>
      <c r="M165" s="185"/>
      <c r="N165" s="189"/>
    </row>
    <row r="166" spans="2:14" s="133" customFormat="1" ht="75">
      <c r="B166" s="190">
        <v>756</v>
      </c>
      <c r="C166" s="190"/>
      <c r="D166" s="174"/>
      <c r="E166" s="191" t="s">
        <v>260</v>
      </c>
      <c r="F166" s="175">
        <f aca="true" t="shared" si="47" ref="F166:M166">F167</f>
        <v>182500</v>
      </c>
      <c r="G166" s="175">
        <f t="shared" si="47"/>
        <v>169500</v>
      </c>
      <c r="H166" s="50">
        <f t="shared" si="47"/>
        <v>169500</v>
      </c>
      <c r="I166" s="50">
        <f t="shared" si="47"/>
        <v>169500</v>
      </c>
      <c r="J166" s="50">
        <f t="shared" si="47"/>
        <v>0</v>
      </c>
      <c r="K166" s="50">
        <f t="shared" si="47"/>
        <v>0</v>
      </c>
      <c r="L166" s="50">
        <f t="shared" si="47"/>
        <v>0</v>
      </c>
      <c r="M166" s="175">
        <f t="shared" si="47"/>
        <v>0</v>
      </c>
      <c r="N166" s="176">
        <f aca="true" t="shared" si="48" ref="N166:N172">H166/G166</f>
        <v>1</v>
      </c>
    </row>
    <row r="167" spans="2:14" s="133" customFormat="1" ht="25.5">
      <c r="B167" s="192"/>
      <c r="C167" s="192">
        <v>75647</v>
      </c>
      <c r="D167" s="179"/>
      <c r="E167" s="180" t="s">
        <v>100</v>
      </c>
      <c r="F167" s="181">
        <f aca="true" t="shared" si="49" ref="F167:M167">SUM(F168:F172)</f>
        <v>182500</v>
      </c>
      <c r="G167" s="181">
        <f t="shared" si="49"/>
        <v>169500</v>
      </c>
      <c r="H167" s="182">
        <f t="shared" si="49"/>
        <v>169500</v>
      </c>
      <c r="I167" s="182">
        <f t="shared" si="49"/>
        <v>169500</v>
      </c>
      <c r="J167" s="182">
        <f t="shared" si="49"/>
        <v>0</v>
      </c>
      <c r="K167" s="182">
        <f t="shared" si="49"/>
        <v>0</v>
      </c>
      <c r="L167" s="182">
        <f t="shared" si="49"/>
        <v>0</v>
      </c>
      <c r="M167" s="181">
        <f t="shared" si="49"/>
        <v>0</v>
      </c>
      <c r="N167" s="183">
        <f t="shared" si="48"/>
        <v>1</v>
      </c>
    </row>
    <row r="168" spans="2:14" ht="12.75">
      <c r="B168" s="184"/>
      <c r="C168" s="184"/>
      <c r="D168" s="185">
        <v>4100</v>
      </c>
      <c r="E168" s="185" t="s">
        <v>261</v>
      </c>
      <c r="F168" s="187">
        <v>163000</v>
      </c>
      <c r="G168" s="188">
        <v>150000</v>
      </c>
      <c r="H168" s="188">
        <f>SUM(I168:M168)</f>
        <v>150000</v>
      </c>
      <c r="I168" s="188">
        <v>150000</v>
      </c>
      <c r="J168" s="188"/>
      <c r="K168" s="188"/>
      <c r="L168" s="188"/>
      <c r="M168" s="185"/>
      <c r="N168" s="189">
        <f t="shared" si="48"/>
        <v>1</v>
      </c>
    </row>
    <row r="169" spans="2:14" ht="12.75">
      <c r="B169" s="184"/>
      <c r="C169" s="184"/>
      <c r="D169" s="185">
        <v>4170</v>
      </c>
      <c r="E169" s="185" t="s">
        <v>224</v>
      </c>
      <c r="F169" s="187">
        <v>6400</v>
      </c>
      <c r="G169" s="188">
        <v>6400</v>
      </c>
      <c r="H169" s="188">
        <f>SUM(I169:M169)</f>
        <v>6400</v>
      </c>
      <c r="I169" s="188">
        <v>6400</v>
      </c>
      <c r="J169" s="188"/>
      <c r="K169" s="188"/>
      <c r="L169" s="188"/>
      <c r="M169" s="185"/>
      <c r="N169" s="189">
        <f t="shared" si="48"/>
        <v>1</v>
      </c>
    </row>
    <row r="170" spans="2:14" ht="12.75">
      <c r="B170" s="184"/>
      <c r="C170" s="184"/>
      <c r="D170" s="185">
        <v>4210</v>
      </c>
      <c r="E170" s="185" t="s">
        <v>150</v>
      </c>
      <c r="F170" s="187">
        <v>2000</v>
      </c>
      <c r="G170" s="188">
        <v>2000</v>
      </c>
      <c r="H170" s="188">
        <f>SUM(I170:M170)</f>
        <v>2000</v>
      </c>
      <c r="I170" s="188">
        <v>2000</v>
      </c>
      <c r="J170" s="188"/>
      <c r="K170" s="188"/>
      <c r="L170" s="188"/>
      <c r="M170" s="185"/>
      <c r="N170" s="189">
        <f t="shared" si="48"/>
        <v>1</v>
      </c>
    </row>
    <row r="171" spans="2:14" ht="12.75">
      <c r="B171" s="184"/>
      <c r="C171" s="184"/>
      <c r="D171" s="185">
        <v>4300</v>
      </c>
      <c r="E171" s="185" t="s">
        <v>151</v>
      </c>
      <c r="F171" s="187">
        <v>9100</v>
      </c>
      <c r="G171" s="188">
        <v>9100</v>
      </c>
      <c r="H171" s="188">
        <f>SUM(I171:M171)</f>
        <v>9100</v>
      </c>
      <c r="I171" s="188">
        <v>9100</v>
      </c>
      <c r="J171" s="188"/>
      <c r="K171" s="188"/>
      <c r="L171" s="188"/>
      <c r="M171" s="185"/>
      <c r="N171" s="189">
        <f t="shared" si="48"/>
        <v>1</v>
      </c>
    </row>
    <row r="172" spans="2:14" ht="25.5">
      <c r="B172" s="184"/>
      <c r="C172" s="184"/>
      <c r="D172" s="185">
        <v>4740</v>
      </c>
      <c r="E172" s="186" t="s">
        <v>244</v>
      </c>
      <c r="F172" s="187">
        <v>2000</v>
      </c>
      <c r="G172" s="187">
        <v>2000</v>
      </c>
      <c r="H172" s="188">
        <f>SUM(I172:M172)</f>
        <v>2000</v>
      </c>
      <c r="I172" s="188">
        <v>2000</v>
      </c>
      <c r="J172" s="188"/>
      <c r="K172" s="188"/>
      <c r="L172" s="188"/>
      <c r="M172" s="185"/>
      <c r="N172" s="189">
        <f t="shared" si="48"/>
        <v>1</v>
      </c>
    </row>
    <row r="173" spans="2:14" ht="12.75">
      <c r="B173" s="184"/>
      <c r="C173" s="184"/>
      <c r="D173" s="185"/>
      <c r="E173" s="185"/>
      <c r="F173" s="187"/>
      <c r="G173" s="187"/>
      <c r="H173" s="188"/>
      <c r="I173" s="188"/>
      <c r="J173" s="188"/>
      <c r="K173" s="188"/>
      <c r="L173" s="188"/>
      <c r="M173" s="185"/>
      <c r="N173" s="189"/>
    </row>
    <row r="174" spans="2:14" s="133" customFormat="1" ht="15">
      <c r="B174" s="190">
        <v>757</v>
      </c>
      <c r="C174" s="190"/>
      <c r="D174" s="174"/>
      <c r="E174" s="174" t="s">
        <v>262</v>
      </c>
      <c r="F174" s="175">
        <f aca="true" t="shared" si="50" ref="F174:M174">F175+F177</f>
        <v>63120</v>
      </c>
      <c r="G174" s="175">
        <f t="shared" si="50"/>
        <v>42500</v>
      </c>
      <c r="H174" s="50">
        <f t="shared" si="50"/>
        <v>88120</v>
      </c>
      <c r="I174" s="50">
        <f t="shared" si="50"/>
        <v>88120</v>
      </c>
      <c r="J174" s="50">
        <f t="shared" si="50"/>
        <v>0</v>
      </c>
      <c r="K174" s="50">
        <f t="shared" si="50"/>
        <v>0</v>
      </c>
      <c r="L174" s="50">
        <f t="shared" si="50"/>
        <v>0</v>
      </c>
      <c r="M174" s="175">
        <f t="shared" si="50"/>
        <v>0</v>
      </c>
      <c r="N174" s="176">
        <f>H174/G174</f>
        <v>2.0734117647058823</v>
      </c>
    </row>
    <row r="175" spans="2:14" s="133" customFormat="1" ht="38.25">
      <c r="B175" s="192"/>
      <c r="C175" s="192">
        <v>75702</v>
      </c>
      <c r="D175" s="179"/>
      <c r="E175" s="180" t="s">
        <v>263</v>
      </c>
      <c r="F175" s="181">
        <f aca="true" t="shared" si="51" ref="F175:M175">F176</f>
        <v>50000</v>
      </c>
      <c r="G175" s="181">
        <f t="shared" si="51"/>
        <v>39000</v>
      </c>
      <c r="H175" s="182">
        <f t="shared" si="51"/>
        <v>60000</v>
      </c>
      <c r="I175" s="182">
        <f t="shared" si="51"/>
        <v>60000</v>
      </c>
      <c r="J175" s="182">
        <f t="shared" si="51"/>
        <v>0</v>
      </c>
      <c r="K175" s="182">
        <f t="shared" si="51"/>
        <v>0</v>
      </c>
      <c r="L175" s="182">
        <f t="shared" si="51"/>
        <v>0</v>
      </c>
      <c r="M175" s="181">
        <f t="shared" si="51"/>
        <v>0</v>
      </c>
      <c r="N175" s="183">
        <f>H175/G175</f>
        <v>1.5384615384615385</v>
      </c>
    </row>
    <row r="176" spans="2:14" ht="51">
      <c r="B176" s="184"/>
      <c r="C176" s="184"/>
      <c r="D176" s="185">
        <v>8070</v>
      </c>
      <c r="E176" s="186" t="s">
        <v>264</v>
      </c>
      <c r="F176" s="187">
        <v>50000</v>
      </c>
      <c r="G176" s="200">
        <v>39000</v>
      </c>
      <c r="H176" s="188">
        <f>SUM(I176:M176)</f>
        <v>60000</v>
      </c>
      <c r="I176" s="188">
        <v>60000</v>
      </c>
      <c r="J176" s="188"/>
      <c r="K176" s="188"/>
      <c r="L176" s="188"/>
      <c r="M176" s="185"/>
      <c r="N176" s="189">
        <f>H176/G176</f>
        <v>1.5384615384615385</v>
      </c>
    </row>
    <row r="177" spans="2:14" s="133" customFormat="1" ht="38.25">
      <c r="B177" s="192"/>
      <c r="C177" s="192">
        <v>75704</v>
      </c>
      <c r="D177" s="179"/>
      <c r="E177" s="180" t="s">
        <v>265</v>
      </c>
      <c r="F177" s="181">
        <f aca="true" t="shared" si="52" ref="F177:M177">F178</f>
        <v>13120</v>
      </c>
      <c r="G177" s="181">
        <f t="shared" si="52"/>
        <v>3500</v>
      </c>
      <c r="H177" s="182">
        <f t="shared" si="52"/>
        <v>28120</v>
      </c>
      <c r="I177" s="182">
        <f t="shared" si="52"/>
        <v>28120</v>
      </c>
      <c r="J177" s="182">
        <f t="shared" si="52"/>
        <v>0</v>
      </c>
      <c r="K177" s="182">
        <f t="shared" si="52"/>
        <v>0</v>
      </c>
      <c r="L177" s="182">
        <f t="shared" si="52"/>
        <v>0</v>
      </c>
      <c r="M177" s="181">
        <f t="shared" si="52"/>
        <v>0</v>
      </c>
      <c r="N177" s="183">
        <f>H177/G177</f>
        <v>8.034285714285714</v>
      </c>
    </row>
    <row r="178" spans="2:14" ht="12.75">
      <c r="B178" s="184"/>
      <c r="C178" s="184"/>
      <c r="D178" s="185">
        <v>8020</v>
      </c>
      <c r="E178" s="185" t="s">
        <v>266</v>
      </c>
      <c r="F178" s="187">
        <v>13120</v>
      </c>
      <c r="G178" s="187">
        <v>3500</v>
      </c>
      <c r="H178" s="188">
        <f>SUM(I178:M178)</f>
        <v>28120</v>
      </c>
      <c r="I178" s="188">
        <v>28120</v>
      </c>
      <c r="J178" s="188"/>
      <c r="K178" s="188"/>
      <c r="L178" s="188"/>
      <c r="M178" s="185"/>
      <c r="N178" s="189">
        <f>H178/G178</f>
        <v>8.034285714285714</v>
      </c>
    </row>
    <row r="179" spans="2:14" ht="12.75">
      <c r="B179" s="184"/>
      <c r="C179" s="184"/>
      <c r="D179" s="185"/>
      <c r="E179" s="185"/>
      <c r="F179" s="187"/>
      <c r="G179" s="187"/>
      <c r="H179" s="188"/>
      <c r="I179" s="188"/>
      <c r="J179" s="188"/>
      <c r="K179" s="188"/>
      <c r="L179" s="188"/>
      <c r="M179" s="185"/>
      <c r="N179" s="189"/>
    </row>
    <row r="180" spans="2:14" s="133" customFormat="1" ht="15">
      <c r="B180" s="190">
        <v>758</v>
      </c>
      <c r="C180" s="190"/>
      <c r="D180" s="174"/>
      <c r="E180" s="174" t="s">
        <v>101</v>
      </c>
      <c r="F180" s="215">
        <f aca="true" t="shared" si="53" ref="F180:M181">F181</f>
        <v>0</v>
      </c>
      <c r="G180" s="215">
        <f t="shared" si="53"/>
        <v>0</v>
      </c>
      <c r="H180" s="209">
        <f t="shared" si="53"/>
        <v>50000</v>
      </c>
      <c r="I180" s="209">
        <f t="shared" si="53"/>
        <v>50000</v>
      </c>
      <c r="J180" s="209">
        <f t="shared" si="53"/>
        <v>0</v>
      </c>
      <c r="K180" s="209">
        <f t="shared" si="53"/>
        <v>0</v>
      </c>
      <c r="L180" s="209">
        <f t="shared" si="53"/>
        <v>0</v>
      </c>
      <c r="M180" s="215">
        <f t="shared" si="53"/>
        <v>0</v>
      </c>
      <c r="N180" s="183"/>
    </row>
    <row r="181" spans="2:14" s="133" customFormat="1" ht="12.75">
      <c r="B181" s="192"/>
      <c r="C181" s="192">
        <v>75818</v>
      </c>
      <c r="D181" s="179"/>
      <c r="E181" s="179" t="s">
        <v>267</v>
      </c>
      <c r="F181" s="181">
        <f t="shared" si="53"/>
        <v>0</v>
      </c>
      <c r="G181" s="181">
        <f t="shared" si="53"/>
        <v>0</v>
      </c>
      <c r="H181" s="182">
        <f t="shared" si="53"/>
        <v>50000</v>
      </c>
      <c r="I181" s="182">
        <f t="shared" si="53"/>
        <v>50000</v>
      </c>
      <c r="J181" s="182">
        <f t="shared" si="53"/>
        <v>0</v>
      </c>
      <c r="K181" s="182">
        <f t="shared" si="53"/>
        <v>0</v>
      </c>
      <c r="L181" s="182">
        <f t="shared" si="53"/>
        <v>0</v>
      </c>
      <c r="M181" s="181">
        <f t="shared" si="53"/>
        <v>0</v>
      </c>
      <c r="N181" s="183"/>
    </row>
    <row r="182" spans="2:14" ht="12.75">
      <c r="B182" s="184"/>
      <c r="C182" s="184"/>
      <c r="D182" s="185">
        <v>4810</v>
      </c>
      <c r="E182" s="185" t="s">
        <v>268</v>
      </c>
      <c r="F182" s="187"/>
      <c r="G182" s="187"/>
      <c r="H182" s="188">
        <f>I182</f>
        <v>50000</v>
      </c>
      <c r="I182" s="188">
        <v>50000</v>
      </c>
      <c r="J182" s="188"/>
      <c r="K182" s="188"/>
      <c r="L182" s="188"/>
      <c r="M182" s="185"/>
      <c r="N182" s="189"/>
    </row>
    <row r="183" spans="2:14" ht="12.75">
      <c r="B183" s="184"/>
      <c r="C183" s="184"/>
      <c r="D183" s="185"/>
      <c r="E183" s="185"/>
      <c r="F183" s="187"/>
      <c r="G183" s="187"/>
      <c r="H183" s="188"/>
      <c r="I183" s="188"/>
      <c r="J183" s="188"/>
      <c r="K183" s="188"/>
      <c r="L183" s="188"/>
      <c r="M183" s="185"/>
      <c r="N183" s="189"/>
    </row>
    <row r="184" spans="2:14" s="133" customFormat="1" ht="15">
      <c r="B184" s="190">
        <v>801</v>
      </c>
      <c r="C184" s="190"/>
      <c r="D184" s="174"/>
      <c r="E184" s="174" t="s">
        <v>107</v>
      </c>
      <c r="F184" s="175">
        <f aca="true" t="shared" si="54" ref="F184:M184">F185+F208+F219+F241+F264+F267+F287+F305+F290</f>
        <v>6637887</v>
      </c>
      <c r="G184" s="175">
        <f t="shared" si="54"/>
        <v>6500622</v>
      </c>
      <c r="H184" s="50">
        <f t="shared" si="54"/>
        <v>6685788</v>
      </c>
      <c r="I184" s="50">
        <f t="shared" si="54"/>
        <v>6663577</v>
      </c>
      <c r="J184" s="50">
        <f t="shared" si="54"/>
        <v>22211</v>
      </c>
      <c r="K184" s="50">
        <f t="shared" si="54"/>
        <v>0</v>
      </c>
      <c r="L184" s="50">
        <f t="shared" si="54"/>
        <v>0</v>
      </c>
      <c r="M184" s="175">
        <f t="shared" si="54"/>
        <v>0</v>
      </c>
      <c r="N184" s="176">
        <f aca="true" t="shared" si="55" ref="N184:N200">H184/G184</f>
        <v>1.0284843511897785</v>
      </c>
    </row>
    <row r="185" spans="2:14" s="133" customFormat="1" ht="12.75">
      <c r="B185" s="177"/>
      <c r="C185" s="192">
        <v>80101</v>
      </c>
      <c r="D185" s="179"/>
      <c r="E185" s="179" t="s">
        <v>108</v>
      </c>
      <c r="F185" s="181">
        <f aca="true" t="shared" si="56" ref="F185:M185">SUM(F186:F207)</f>
        <v>2888400</v>
      </c>
      <c r="G185" s="181">
        <f t="shared" si="56"/>
        <v>2815099</v>
      </c>
      <c r="H185" s="182">
        <f t="shared" si="56"/>
        <v>2767294</v>
      </c>
      <c r="I185" s="182">
        <f t="shared" si="56"/>
        <v>2767294</v>
      </c>
      <c r="J185" s="182">
        <f t="shared" si="56"/>
        <v>0</v>
      </c>
      <c r="K185" s="182">
        <f t="shared" si="56"/>
        <v>0</v>
      </c>
      <c r="L185" s="182">
        <f t="shared" si="56"/>
        <v>0</v>
      </c>
      <c r="M185" s="181">
        <f t="shared" si="56"/>
        <v>0</v>
      </c>
      <c r="N185" s="183">
        <f t="shared" si="55"/>
        <v>0.9830183592122338</v>
      </c>
    </row>
    <row r="186" spans="2:14" ht="16.5" customHeight="1">
      <c r="B186" s="184"/>
      <c r="C186" s="184"/>
      <c r="D186" s="185">
        <v>3020</v>
      </c>
      <c r="E186" s="186" t="s">
        <v>249</v>
      </c>
      <c r="F186" s="187">
        <v>21250</v>
      </c>
      <c r="G186" s="187">
        <v>21250</v>
      </c>
      <c r="H186" s="188">
        <f aca="true" t="shared" si="57" ref="H186:H207">SUM(I186:M186)</f>
        <v>21800</v>
      </c>
      <c r="I186" s="188">
        <v>21800</v>
      </c>
      <c r="J186" s="188"/>
      <c r="K186" s="188"/>
      <c r="L186" s="188"/>
      <c r="M186" s="185"/>
      <c r="N186" s="189">
        <f t="shared" si="55"/>
        <v>1.0258823529411765</v>
      </c>
    </row>
    <row r="187" spans="2:14" ht="12.75">
      <c r="B187" s="184"/>
      <c r="C187" s="184"/>
      <c r="D187" s="185">
        <v>4010</v>
      </c>
      <c r="E187" s="186" t="s">
        <v>238</v>
      </c>
      <c r="F187" s="187">
        <v>1762715</v>
      </c>
      <c r="G187" s="187">
        <v>1706000</v>
      </c>
      <c r="H187" s="188">
        <f t="shared" si="57"/>
        <v>1774240</v>
      </c>
      <c r="I187" s="188">
        <v>1774240</v>
      </c>
      <c r="J187" s="188"/>
      <c r="K187" s="188"/>
      <c r="L187" s="188"/>
      <c r="M187" s="185"/>
      <c r="N187" s="189">
        <f t="shared" si="55"/>
        <v>1.04</v>
      </c>
    </row>
    <row r="188" spans="2:14" ht="12.75">
      <c r="B188" s="184"/>
      <c r="C188" s="184"/>
      <c r="D188" s="185">
        <v>4040</v>
      </c>
      <c r="E188" s="185" t="s">
        <v>239</v>
      </c>
      <c r="F188" s="187">
        <v>132000</v>
      </c>
      <c r="G188" s="187">
        <v>129467</v>
      </c>
      <c r="H188" s="188">
        <f t="shared" si="57"/>
        <v>149388</v>
      </c>
      <c r="I188" s="188">
        <v>149388</v>
      </c>
      <c r="J188" s="188"/>
      <c r="K188" s="188"/>
      <c r="L188" s="188"/>
      <c r="M188" s="185"/>
      <c r="N188" s="189">
        <f t="shared" si="55"/>
        <v>1.1538693257741355</v>
      </c>
    </row>
    <row r="189" spans="2:14" ht="12.75">
      <c r="B189" s="184"/>
      <c r="C189" s="184"/>
      <c r="D189" s="185">
        <v>4110</v>
      </c>
      <c r="E189" s="185" t="s">
        <v>240</v>
      </c>
      <c r="F189" s="187">
        <v>324042</v>
      </c>
      <c r="G189" s="187">
        <v>316000</v>
      </c>
      <c r="H189" s="188">
        <f t="shared" si="57"/>
        <v>297528</v>
      </c>
      <c r="I189" s="188">
        <v>297528</v>
      </c>
      <c r="J189" s="188"/>
      <c r="K189" s="188"/>
      <c r="L189" s="188"/>
      <c r="M189" s="185"/>
      <c r="N189" s="189">
        <f t="shared" si="55"/>
        <v>0.9415443037974683</v>
      </c>
    </row>
    <row r="190" spans="2:14" ht="12.75">
      <c r="B190" s="184"/>
      <c r="C190" s="184"/>
      <c r="D190" s="185">
        <v>4120</v>
      </c>
      <c r="E190" s="185" t="s">
        <v>241</v>
      </c>
      <c r="F190" s="187">
        <v>45947</v>
      </c>
      <c r="G190" s="187">
        <v>44400</v>
      </c>
      <c r="H190" s="188">
        <f t="shared" si="57"/>
        <v>47128</v>
      </c>
      <c r="I190" s="188">
        <v>47128</v>
      </c>
      <c r="J190" s="188"/>
      <c r="K190" s="188"/>
      <c r="L190" s="188"/>
      <c r="M190" s="185"/>
      <c r="N190" s="189">
        <f t="shared" si="55"/>
        <v>1.0614414414414415</v>
      </c>
    </row>
    <row r="191" spans="2:14" ht="12.75">
      <c r="B191" s="184"/>
      <c r="C191" s="184"/>
      <c r="D191" s="185">
        <v>4170</v>
      </c>
      <c r="E191" s="185" t="s">
        <v>224</v>
      </c>
      <c r="F191" s="187">
        <v>10120</v>
      </c>
      <c r="G191" s="187">
        <v>10120</v>
      </c>
      <c r="H191" s="188">
        <f t="shared" si="57"/>
        <v>4500</v>
      </c>
      <c r="I191" s="188">
        <v>4500</v>
      </c>
      <c r="J191" s="188"/>
      <c r="K191" s="188"/>
      <c r="L191" s="188"/>
      <c r="M191" s="185"/>
      <c r="N191" s="189">
        <f t="shared" si="55"/>
        <v>0.44466403162055335</v>
      </c>
    </row>
    <row r="192" spans="2:14" ht="12.75">
      <c r="B192" s="184"/>
      <c r="C192" s="184"/>
      <c r="D192" s="185">
        <v>4210</v>
      </c>
      <c r="E192" s="185" t="s">
        <v>150</v>
      </c>
      <c r="F192" s="187">
        <v>48613</v>
      </c>
      <c r="G192" s="187">
        <v>48613</v>
      </c>
      <c r="H192" s="188">
        <f t="shared" si="57"/>
        <v>34200</v>
      </c>
      <c r="I192" s="188">
        <v>34200</v>
      </c>
      <c r="J192" s="188"/>
      <c r="K192" s="188"/>
      <c r="L192" s="188"/>
      <c r="M192" s="185"/>
      <c r="N192" s="189">
        <f t="shared" si="55"/>
        <v>0.7035155205397733</v>
      </c>
    </row>
    <row r="193" spans="2:14" ht="25.5">
      <c r="B193" s="184"/>
      <c r="C193" s="184"/>
      <c r="D193" s="185">
        <v>4230</v>
      </c>
      <c r="E193" s="186" t="s">
        <v>230</v>
      </c>
      <c r="F193" s="187">
        <v>1000</v>
      </c>
      <c r="G193" s="187">
        <v>1000</v>
      </c>
      <c r="H193" s="188">
        <f t="shared" si="57"/>
        <v>0</v>
      </c>
      <c r="I193" s="188"/>
      <c r="J193" s="188"/>
      <c r="K193" s="188"/>
      <c r="L193" s="188"/>
      <c r="M193" s="185"/>
      <c r="N193" s="189">
        <f t="shared" si="55"/>
        <v>0</v>
      </c>
    </row>
    <row r="194" spans="2:14" ht="25.5">
      <c r="B194" s="184"/>
      <c r="C194" s="184"/>
      <c r="D194" s="185">
        <v>4240</v>
      </c>
      <c r="E194" s="186" t="s">
        <v>269</v>
      </c>
      <c r="F194" s="187">
        <v>21003</v>
      </c>
      <c r="G194" s="187">
        <v>21000</v>
      </c>
      <c r="H194" s="188">
        <f t="shared" si="57"/>
        <v>15000</v>
      </c>
      <c r="I194" s="188">
        <v>15000</v>
      </c>
      <c r="J194" s="188"/>
      <c r="K194" s="188"/>
      <c r="L194" s="188"/>
      <c r="M194" s="185"/>
      <c r="N194" s="189">
        <f t="shared" si="55"/>
        <v>0.7142857142857143</v>
      </c>
    </row>
    <row r="195" spans="2:14" ht="12.75">
      <c r="B195" s="216"/>
      <c r="C195" s="184"/>
      <c r="D195" s="185">
        <v>4260</v>
      </c>
      <c r="E195" s="185" t="s">
        <v>231</v>
      </c>
      <c r="F195" s="187">
        <v>140000</v>
      </c>
      <c r="G195" s="187">
        <v>155000</v>
      </c>
      <c r="H195" s="188">
        <f t="shared" si="57"/>
        <v>170800</v>
      </c>
      <c r="I195" s="188">
        <v>170800</v>
      </c>
      <c r="J195" s="188"/>
      <c r="K195" s="188"/>
      <c r="L195" s="188"/>
      <c r="M195" s="185"/>
      <c r="N195" s="189">
        <f t="shared" si="55"/>
        <v>1.1019354838709678</v>
      </c>
    </row>
    <row r="196" spans="2:14" ht="12.75">
      <c r="B196" s="184"/>
      <c r="C196" s="184"/>
      <c r="D196" s="185">
        <v>4270</v>
      </c>
      <c r="E196" s="185" t="s">
        <v>216</v>
      </c>
      <c r="F196" s="187">
        <v>155277</v>
      </c>
      <c r="G196" s="187">
        <v>140000</v>
      </c>
      <c r="H196" s="188">
        <f t="shared" si="57"/>
        <v>23000</v>
      </c>
      <c r="I196" s="188">
        <v>23000</v>
      </c>
      <c r="J196" s="188"/>
      <c r="K196" s="188"/>
      <c r="L196" s="188"/>
      <c r="M196" s="185"/>
      <c r="N196" s="189">
        <f t="shared" si="55"/>
        <v>0.16428571428571428</v>
      </c>
    </row>
    <row r="197" spans="2:14" ht="12.75">
      <c r="B197" s="184"/>
      <c r="C197" s="184"/>
      <c r="D197" s="185">
        <v>4280</v>
      </c>
      <c r="E197" s="186" t="s">
        <v>251</v>
      </c>
      <c r="F197" s="187">
        <v>3450</v>
      </c>
      <c r="G197" s="187">
        <v>3150</v>
      </c>
      <c r="H197" s="188">
        <f t="shared" si="57"/>
        <v>300</v>
      </c>
      <c r="I197" s="188">
        <v>300</v>
      </c>
      <c r="J197" s="188"/>
      <c r="K197" s="188"/>
      <c r="L197" s="188"/>
      <c r="M197" s="185"/>
      <c r="N197" s="189">
        <f t="shared" si="55"/>
        <v>0.09523809523809523</v>
      </c>
    </row>
    <row r="198" spans="2:14" ht="12.75">
      <c r="B198" s="184"/>
      <c r="C198" s="184"/>
      <c r="D198" s="185">
        <v>4300</v>
      </c>
      <c r="E198" s="185" t="s">
        <v>151</v>
      </c>
      <c r="F198" s="187">
        <v>35806</v>
      </c>
      <c r="G198" s="187">
        <v>35422</v>
      </c>
      <c r="H198" s="188">
        <f t="shared" si="57"/>
        <v>25600</v>
      </c>
      <c r="I198" s="188">
        <v>25600</v>
      </c>
      <c r="J198" s="188"/>
      <c r="K198" s="188"/>
      <c r="L198" s="188"/>
      <c r="M198" s="185"/>
      <c r="N198" s="189">
        <f t="shared" si="55"/>
        <v>0.7227146970809102</v>
      </c>
    </row>
    <row r="199" spans="2:14" ht="12.75">
      <c r="B199" s="184"/>
      <c r="C199" s="184"/>
      <c r="D199" s="185">
        <v>4350</v>
      </c>
      <c r="E199" s="185" t="s">
        <v>270</v>
      </c>
      <c r="F199" s="187">
        <v>6000</v>
      </c>
      <c r="G199" s="187">
        <v>4500</v>
      </c>
      <c r="H199" s="188">
        <f t="shared" si="57"/>
        <v>5500</v>
      </c>
      <c r="I199" s="188">
        <v>5500</v>
      </c>
      <c r="J199" s="188"/>
      <c r="K199" s="188"/>
      <c r="L199" s="188"/>
      <c r="M199" s="185"/>
      <c r="N199" s="189">
        <f t="shared" si="55"/>
        <v>1.2222222222222223</v>
      </c>
    </row>
    <row r="200" spans="2:14" ht="25.5">
      <c r="B200" s="184"/>
      <c r="C200" s="184"/>
      <c r="D200" s="185">
        <v>4370</v>
      </c>
      <c r="E200" s="186" t="s">
        <v>248</v>
      </c>
      <c r="F200" s="187">
        <v>9600</v>
      </c>
      <c r="G200" s="187">
        <v>7600</v>
      </c>
      <c r="H200" s="188">
        <f t="shared" si="57"/>
        <v>8000</v>
      </c>
      <c r="I200" s="188">
        <v>8000</v>
      </c>
      <c r="J200" s="188"/>
      <c r="K200" s="188"/>
      <c r="L200" s="188"/>
      <c r="M200" s="185"/>
      <c r="N200" s="189">
        <f t="shared" si="55"/>
        <v>1.0526315789473684</v>
      </c>
    </row>
    <row r="201" spans="2:14" ht="25.5">
      <c r="B201" s="184"/>
      <c r="C201" s="184"/>
      <c r="D201" s="185">
        <v>4390</v>
      </c>
      <c r="E201" s="186" t="s">
        <v>271</v>
      </c>
      <c r="F201" s="187"/>
      <c r="G201" s="187"/>
      <c r="H201" s="188">
        <f t="shared" si="57"/>
        <v>1000</v>
      </c>
      <c r="I201" s="188">
        <v>1000</v>
      </c>
      <c r="J201" s="188"/>
      <c r="K201" s="188"/>
      <c r="L201" s="188"/>
      <c r="M201" s="185"/>
      <c r="N201" s="189"/>
    </row>
    <row r="202" spans="2:14" ht="12.75">
      <c r="B202" s="184"/>
      <c r="C202" s="184"/>
      <c r="D202" s="185">
        <v>4410</v>
      </c>
      <c r="E202" s="186" t="s">
        <v>243</v>
      </c>
      <c r="F202" s="187">
        <v>4500</v>
      </c>
      <c r="G202" s="187">
        <v>4500</v>
      </c>
      <c r="H202" s="188">
        <f t="shared" si="57"/>
        <v>6000</v>
      </c>
      <c r="I202" s="188">
        <v>6000</v>
      </c>
      <c r="J202" s="188"/>
      <c r="K202" s="188"/>
      <c r="L202" s="188"/>
      <c r="M202" s="185"/>
      <c r="N202" s="189">
        <f aca="true" t="shared" si="58" ref="N202:N217">H202/G202</f>
        <v>1.3333333333333333</v>
      </c>
    </row>
    <row r="203" spans="2:14" ht="12.75">
      <c r="B203" s="184"/>
      <c r="C203" s="184"/>
      <c r="D203" s="185">
        <v>4430</v>
      </c>
      <c r="E203" s="185" t="s">
        <v>152</v>
      </c>
      <c r="F203" s="187">
        <v>6000</v>
      </c>
      <c r="G203" s="187">
        <v>6000</v>
      </c>
      <c r="H203" s="188">
        <f t="shared" si="57"/>
        <v>7000</v>
      </c>
      <c r="I203" s="188">
        <v>7000</v>
      </c>
      <c r="J203" s="188"/>
      <c r="K203" s="188"/>
      <c r="L203" s="188"/>
      <c r="M203" s="185"/>
      <c r="N203" s="189">
        <f t="shared" si="58"/>
        <v>1.1666666666666667</v>
      </c>
    </row>
    <row r="204" spans="2:14" ht="12.75">
      <c r="B204" s="184"/>
      <c r="C204" s="184"/>
      <c r="D204" s="185">
        <v>4440</v>
      </c>
      <c r="E204" s="185" t="s">
        <v>253</v>
      </c>
      <c r="F204" s="187">
        <v>144659</v>
      </c>
      <c r="G204" s="187">
        <v>144659</v>
      </c>
      <c r="H204" s="188">
        <f t="shared" si="57"/>
        <v>154810</v>
      </c>
      <c r="I204" s="188">
        <v>154810</v>
      </c>
      <c r="J204" s="188"/>
      <c r="K204" s="188"/>
      <c r="L204" s="188"/>
      <c r="M204" s="185"/>
      <c r="N204" s="189">
        <f t="shared" si="58"/>
        <v>1.0701719215534464</v>
      </c>
    </row>
    <row r="205" spans="2:14" ht="25.5">
      <c r="B205" s="184"/>
      <c r="C205" s="184"/>
      <c r="D205" s="185">
        <v>4700</v>
      </c>
      <c r="E205" s="186" t="s">
        <v>153</v>
      </c>
      <c r="F205" s="187">
        <v>3000</v>
      </c>
      <c r="G205" s="187">
        <v>3000</v>
      </c>
      <c r="H205" s="188">
        <f t="shared" si="57"/>
        <v>7700</v>
      </c>
      <c r="I205" s="188">
        <v>7700</v>
      </c>
      <c r="J205" s="188"/>
      <c r="K205" s="188"/>
      <c r="L205" s="188"/>
      <c r="M205" s="185"/>
      <c r="N205" s="189">
        <f t="shared" si="58"/>
        <v>2.566666666666667</v>
      </c>
    </row>
    <row r="206" spans="2:14" ht="25.5">
      <c r="B206" s="184"/>
      <c r="C206" s="184"/>
      <c r="D206" s="185">
        <v>4740</v>
      </c>
      <c r="E206" s="186" t="s">
        <v>244</v>
      </c>
      <c r="F206" s="187">
        <v>6120</v>
      </c>
      <c r="G206" s="187">
        <v>6120</v>
      </c>
      <c r="H206" s="188">
        <f t="shared" si="57"/>
        <v>5800</v>
      </c>
      <c r="I206" s="188">
        <v>5800</v>
      </c>
      <c r="J206" s="188"/>
      <c r="K206" s="188"/>
      <c r="L206" s="188"/>
      <c r="M206" s="185"/>
      <c r="N206" s="189">
        <f t="shared" si="58"/>
        <v>0.9477124183006536</v>
      </c>
    </row>
    <row r="207" spans="2:14" ht="25.5">
      <c r="B207" s="184"/>
      <c r="C207" s="184"/>
      <c r="D207" s="185">
        <v>4750</v>
      </c>
      <c r="E207" s="186" t="s">
        <v>245</v>
      </c>
      <c r="F207" s="187">
        <v>7298</v>
      </c>
      <c r="G207" s="187">
        <v>7298</v>
      </c>
      <c r="H207" s="188">
        <f t="shared" si="57"/>
        <v>8000</v>
      </c>
      <c r="I207" s="188">
        <v>8000</v>
      </c>
      <c r="J207" s="188"/>
      <c r="K207" s="188"/>
      <c r="L207" s="188"/>
      <c r="M207" s="185"/>
      <c r="N207" s="189">
        <f t="shared" si="58"/>
        <v>1.0961907371882709</v>
      </c>
    </row>
    <row r="208" spans="2:14" s="133" customFormat="1" ht="25.5">
      <c r="B208" s="192"/>
      <c r="C208" s="192">
        <v>80103</v>
      </c>
      <c r="D208" s="179"/>
      <c r="E208" s="180" t="s">
        <v>272</v>
      </c>
      <c r="F208" s="181">
        <f aca="true" t="shared" si="59" ref="F208:M208">SUM(F209:F218)</f>
        <v>59970</v>
      </c>
      <c r="G208" s="181">
        <f t="shared" si="59"/>
        <v>63489</v>
      </c>
      <c r="H208" s="181">
        <f t="shared" si="59"/>
        <v>64520</v>
      </c>
      <c r="I208" s="182">
        <f t="shared" si="59"/>
        <v>64520</v>
      </c>
      <c r="J208" s="182">
        <f t="shared" si="59"/>
        <v>0</v>
      </c>
      <c r="K208" s="182">
        <f t="shared" si="59"/>
        <v>0</v>
      </c>
      <c r="L208" s="182">
        <f t="shared" si="59"/>
        <v>0</v>
      </c>
      <c r="M208" s="181">
        <f t="shared" si="59"/>
        <v>0</v>
      </c>
      <c r="N208" s="183">
        <f t="shared" si="58"/>
        <v>1.016239033533368</v>
      </c>
    </row>
    <row r="209" spans="2:14" ht="15" customHeight="1">
      <c r="B209" s="184"/>
      <c r="C209" s="184"/>
      <c r="D209" s="185">
        <v>3020</v>
      </c>
      <c r="E209" s="186" t="s">
        <v>249</v>
      </c>
      <c r="F209" s="187">
        <v>700</v>
      </c>
      <c r="G209" s="187">
        <v>700</v>
      </c>
      <c r="H209" s="188">
        <f aca="true" t="shared" si="60" ref="H209:H218">SUM(I209:M209)</f>
        <v>700</v>
      </c>
      <c r="I209" s="188">
        <v>700</v>
      </c>
      <c r="J209" s="188"/>
      <c r="K209" s="188"/>
      <c r="L209" s="188"/>
      <c r="M209" s="185"/>
      <c r="N209" s="189">
        <f t="shared" si="58"/>
        <v>1</v>
      </c>
    </row>
    <row r="210" spans="2:14" ht="12.75">
      <c r="B210" s="184"/>
      <c r="C210" s="184"/>
      <c r="D210" s="185">
        <v>4010</v>
      </c>
      <c r="E210" s="186" t="s">
        <v>238</v>
      </c>
      <c r="F210" s="187">
        <v>42000</v>
      </c>
      <c r="G210" s="187">
        <v>45000</v>
      </c>
      <c r="H210" s="188">
        <f t="shared" si="60"/>
        <v>46800</v>
      </c>
      <c r="I210" s="188">
        <v>46800</v>
      </c>
      <c r="J210" s="188"/>
      <c r="K210" s="188"/>
      <c r="L210" s="188"/>
      <c r="M210" s="185"/>
      <c r="N210" s="189">
        <f t="shared" si="58"/>
        <v>1.04</v>
      </c>
    </row>
    <row r="211" spans="2:14" ht="12.75">
      <c r="B211" s="184"/>
      <c r="C211" s="184"/>
      <c r="D211" s="185">
        <v>4040</v>
      </c>
      <c r="E211" s="185" t="s">
        <v>239</v>
      </c>
      <c r="F211" s="187">
        <v>3320</v>
      </c>
      <c r="G211" s="187">
        <v>3249</v>
      </c>
      <c r="H211" s="188">
        <f t="shared" si="60"/>
        <v>3600</v>
      </c>
      <c r="I211" s="188">
        <v>3600</v>
      </c>
      <c r="J211" s="188"/>
      <c r="K211" s="188"/>
      <c r="L211" s="188"/>
      <c r="M211" s="185"/>
      <c r="N211" s="189">
        <f t="shared" si="58"/>
        <v>1.10803324099723</v>
      </c>
    </row>
    <row r="212" spans="2:14" ht="12.75">
      <c r="B212" s="184"/>
      <c r="C212" s="184"/>
      <c r="D212" s="185">
        <v>4110</v>
      </c>
      <c r="E212" s="185" t="s">
        <v>240</v>
      </c>
      <c r="F212" s="187">
        <v>7900</v>
      </c>
      <c r="G212" s="187">
        <v>8400</v>
      </c>
      <c r="H212" s="188">
        <f t="shared" si="60"/>
        <v>7790</v>
      </c>
      <c r="I212" s="188">
        <v>7790</v>
      </c>
      <c r="J212" s="188"/>
      <c r="K212" s="188"/>
      <c r="L212" s="188"/>
      <c r="M212" s="185"/>
      <c r="N212" s="189">
        <f t="shared" si="58"/>
        <v>0.9273809523809524</v>
      </c>
    </row>
    <row r="213" spans="2:14" ht="12.75">
      <c r="B213" s="184"/>
      <c r="C213" s="184"/>
      <c r="D213" s="185">
        <v>4120</v>
      </c>
      <c r="E213" s="185" t="s">
        <v>241</v>
      </c>
      <c r="F213" s="187">
        <v>1110</v>
      </c>
      <c r="G213" s="187">
        <v>1200</v>
      </c>
      <c r="H213" s="188">
        <f t="shared" si="60"/>
        <v>1230</v>
      </c>
      <c r="I213" s="188">
        <v>1230</v>
      </c>
      <c r="J213" s="188"/>
      <c r="K213" s="188"/>
      <c r="L213" s="188"/>
      <c r="M213" s="185"/>
      <c r="N213" s="189">
        <f t="shared" si="58"/>
        <v>1.025</v>
      </c>
    </row>
    <row r="214" spans="2:14" ht="12.75">
      <c r="B214" s="184"/>
      <c r="C214" s="184"/>
      <c r="D214" s="185">
        <v>4210</v>
      </c>
      <c r="E214" s="185" t="s">
        <v>150</v>
      </c>
      <c r="F214" s="187">
        <v>1000</v>
      </c>
      <c r="G214" s="187">
        <v>1000</v>
      </c>
      <c r="H214" s="188">
        <f t="shared" si="60"/>
        <v>1000</v>
      </c>
      <c r="I214" s="188">
        <v>1000</v>
      </c>
      <c r="J214" s="188"/>
      <c r="K214" s="188"/>
      <c r="L214" s="188"/>
      <c r="M214" s="185"/>
      <c r="N214" s="189">
        <f t="shared" si="58"/>
        <v>1</v>
      </c>
    </row>
    <row r="215" spans="2:14" ht="25.5">
      <c r="B215" s="184"/>
      <c r="C215" s="184"/>
      <c r="D215" s="185">
        <v>4240</v>
      </c>
      <c r="E215" s="186" t="s">
        <v>269</v>
      </c>
      <c r="F215" s="187">
        <v>1000</v>
      </c>
      <c r="G215" s="187">
        <v>1000</v>
      </c>
      <c r="H215" s="188">
        <f t="shared" si="60"/>
        <v>1000</v>
      </c>
      <c r="I215" s="188">
        <v>1000</v>
      </c>
      <c r="J215" s="188"/>
      <c r="K215" s="188"/>
      <c r="L215" s="188"/>
      <c r="M215" s="185"/>
      <c r="N215" s="189">
        <f t="shared" si="58"/>
        <v>1</v>
      </c>
    </row>
    <row r="216" spans="2:14" ht="12.75">
      <c r="B216" s="184"/>
      <c r="C216" s="184"/>
      <c r="D216" s="185">
        <v>4410</v>
      </c>
      <c r="E216" s="186" t="s">
        <v>243</v>
      </c>
      <c r="F216" s="187">
        <v>200</v>
      </c>
      <c r="G216" s="187">
        <v>200</v>
      </c>
      <c r="H216" s="188">
        <f t="shared" si="60"/>
        <v>200</v>
      </c>
      <c r="I216" s="188">
        <v>200</v>
      </c>
      <c r="J216" s="188"/>
      <c r="K216" s="188"/>
      <c r="L216" s="188"/>
      <c r="M216" s="185"/>
      <c r="N216" s="189">
        <f t="shared" si="58"/>
        <v>1</v>
      </c>
    </row>
    <row r="217" spans="2:14" ht="12.75">
      <c r="B217" s="184"/>
      <c r="C217" s="184"/>
      <c r="D217" s="185">
        <v>4440</v>
      </c>
      <c r="E217" s="185" t="s">
        <v>253</v>
      </c>
      <c r="F217" s="187">
        <v>2740</v>
      </c>
      <c r="G217" s="187">
        <v>2740</v>
      </c>
      <c r="H217" s="188">
        <f t="shared" si="60"/>
        <v>2000</v>
      </c>
      <c r="I217" s="188">
        <v>2000</v>
      </c>
      <c r="J217" s="188"/>
      <c r="K217" s="188"/>
      <c r="L217" s="188"/>
      <c r="M217" s="185"/>
      <c r="N217" s="189">
        <f t="shared" si="58"/>
        <v>0.7299270072992701</v>
      </c>
    </row>
    <row r="218" spans="2:14" ht="25.5">
      <c r="B218" s="184"/>
      <c r="C218" s="184"/>
      <c r="D218" s="185">
        <v>4740</v>
      </c>
      <c r="E218" s="217" t="s">
        <v>244</v>
      </c>
      <c r="F218" s="187">
        <v>0</v>
      </c>
      <c r="G218" s="187">
        <v>0</v>
      </c>
      <c r="H218" s="188">
        <f t="shared" si="60"/>
        <v>200</v>
      </c>
      <c r="I218" s="188">
        <v>200</v>
      </c>
      <c r="J218" s="188"/>
      <c r="K218" s="188"/>
      <c r="L218" s="188"/>
      <c r="M218" s="185"/>
      <c r="N218" s="189"/>
    </row>
    <row r="219" spans="2:14" s="133" customFormat="1" ht="12.75">
      <c r="B219" s="192"/>
      <c r="C219" s="192">
        <v>80104</v>
      </c>
      <c r="D219" s="179"/>
      <c r="E219" s="179" t="s">
        <v>113</v>
      </c>
      <c r="F219" s="181">
        <f aca="true" t="shared" si="61" ref="F219:M219">SUM(F220:F240)</f>
        <v>1424045</v>
      </c>
      <c r="G219" s="181">
        <f t="shared" si="61"/>
        <v>1421010</v>
      </c>
      <c r="H219" s="182">
        <f t="shared" si="61"/>
        <v>1405470</v>
      </c>
      <c r="I219" s="182">
        <f t="shared" si="61"/>
        <v>1405470</v>
      </c>
      <c r="J219" s="182">
        <f t="shared" si="61"/>
        <v>0</v>
      </c>
      <c r="K219" s="182">
        <f t="shared" si="61"/>
        <v>0</v>
      </c>
      <c r="L219" s="182">
        <f t="shared" si="61"/>
        <v>0</v>
      </c>
      <c r="M219" s="181">
        <f t="shared" si="61"/>
        <v>0</v>
      </c>
      <c r="N219" s="183">
        <f aca="true" t="shared" si="62" ref="N219:N246">H219/G219</f>
        <v>0.9890641163679355</v>
      </c>
    </row>
    <row r="220" spans="2:14" ht="14.25" customHeight="1">
      <c r="B220" s="184"/>
      <c r="C220" s="184"/>
      <c r="D220" s="185">
        <v>3020</v>
      </c>
      <c r="E220" s="186" t="s">
        <v>249</v>
      </c>
      <c r="F220" s="187">
        <v>4400</v>
      </c>
      <c r="G220" s="187">
        <v>4400</v>
      </c>
      <c r="H220" s="188">
        <f aca="true" t="shared" si="63" ref="H220:H240">SUM(I220:M220)</f>
        <v>4400</v>
      </c>
      <c r="I220" s="188">
        <v>4400</v>
      </c>
      <c r="J220" s="188"/>
      <c r="K220" s="188"/>
      <c r="L220" s="188"/>
      <c r="M220" s="185"/>
      <c r="N220" s="189">
        <f t="shared" si="62"/>
        <v>1</v>
      </c>
    </row>
    <row r="221" spans="2:14" ht="12.75">
      <c r="B221" s="184"/>
      <c r="C221" s="184"/>
      <c r="D221" s="185">
        <v>4010</v>
      </c>
      <c r="E221" s="186" t="s">
        <v>238</v>
      </c>
      <c r="F221" s="187">
        <v>888000</v>
      </c>
      <c r="G221" s="187">
        <v>898000</v>
      </c>
      <c r="H221" s="188">
        <f t="shared" si="63"/>
        <v>922500</v>
      </c>
      <c r="I221" s="188">
        <v>922500</v>
      </c>
      <c r="J221" s="188"/>
      <c r="K221" s="188"/>
      <c r="L221" s="188"/>
      <c r="M221" s="185"/>
      <c r="N221" s="189">
        <f t="shared" si="62"/>
        <v>1.02728285077951</v>
      </c>
    </row>
    <row r="222" spans="2:14" ht="12.75">
      <c r="B222" s="184"/>
      <c r="C222" s="184"/>
      <c r="D222" s="185">
        <v>4040</v>
      </c>
      <c r="E222" s="185" t="s">
        <v>239</v>
      </c>
      <c r="F222" s="187">
        <v>76255</v>
      </c>
      <c r="G222" s="187">
        <v>68320</v>
      </c>
      <c r="H222" s="188">
        <f t="shared" si="63"/>
        <v>77000</v>
      </c>
      <c r="I222" s="188">
        <v>77000</v>
      </c>
      <c r="J222" s="188"/>
      <c r="K222" s="188"/>
      <c r="L222" s="188"/>
      <c r="M222" s="185"/>
      <c r="N222" s="189">
        <f t="shared" si="62"/>
        <v>1.1270491803278688</v>
      </c>
    </row>
    <row r="223" spans="2:14" ht="12.75">
      <c r="B223" s="184"/>
      <c r="C223" s="184"/>
      <c r="D223" s="185">
        <v>4110</v>
      </c>
      <c r="E223" s="185" t="s">
        <v>240</v>
      </c>
      <c r="F223" s="187">
        <v>167100</v>
      </c>
      <c r="G223" s="187">
        <v>163000</v>
      </c>
      <c r="H223" s="188">
        <f t="shared" si="63"/>
        <v>157130</v>
      </c>
      <c r="I223" s="188">
        <v>157130</v>
      </c>
      <c r="J223" s="188"/>
      <c r="K223" s="188"/>
      <c r="L223" s="188"/>
      <c r="M223" s="185"/>
      <c r="N223" s="189">
        <f t="shared" si="62"/>
        <v>0.9639877300613497</v>
      </c>
    </row>
    <row r="224" spans="2:14" ht="12.75">
      <c r="B224" s="184"/>
      <c r="C224" s="184"/>
      <c r="D224" s="185">
        <v>4120</v>
      </c>
      <c r="E224" s="185" t="s">
        <v>241</v>
      </c>
      <c r="F224" s="187">
        <v>24300</v>
      </c>
      <c r="G224" s="187">
        <v>23300</v>
      </c>
      <c r="H224" s="188">
        <f t="shared" si="63"/>
        <v>25400</v>
      </c>
      <c r="I224" s="188">
        <v>25400</v>
      </c>
      <c r="J224" s="188"/>
      <c r="K224" s="188"/>
      <c r="L224" s="188"/>
      <c r="M224" s="185"/>
      <c r="N224" s="189">
        <f t="shared" si="62"/>
        <v>1.090128755364807</v>
      </c>
    </row>
    <row r="225" spans="2:14" ht="12.75">
      <c r="B225" s="184"/>
      <c r="C225" s="184"/>
      <c r="D225" s="185">
        <v>4170</v>
      </c>
      <c r="E225" s="185" t="s">
        <v>224</v>
      </c>
      <c r="F225" s="187">
        <v>20800</v>
      </c>
      <c r="G225" s="187">
        <v>20800</v>
      </c>
      <c r="H225" s="188">
        <f t="shared" si="63"/>
        <v>8000</v>
      </c>
      <c r="I225" s="188">
        <v>8000</v>
      </c>
      <c r="J225" s="188"/>
      <c r="K225" s="188"/>
      <c r="L225" s="188"/>
      <c r="M225" s="185"/>
      <c r="N225" s="189">
        <f t="shared" si="62"/>
        <v>0.38461538461538464</v>
      </c>
    </row>
    <row r="226" spans="2:14" ht="12.75">
      <c r="B226" s="184"/>
      <c r="C226" s="184"/>
      <c r="D226" s="185">
        <v>4210</v>
      </c>
      <c r="E226" s="185" t="s">
        <v>150</v>
      </c>
      <c r="F226" s="187">
        <v>39000</v>
      </c>
      <c r="G226" s="187">
        <v>39000</v>
      </c>
      <c r="H226" s="188">
        <f t="shared" si="63"/>
        <v>20250</v>
      </c>
      <c r="I226" s="188">
        <v>20250</v>
      </c>
      <c r="J226" s="188"/>
      <c r="K226" s="188"/>
      <c r="L226" s="188"/>
      <c r="M226" s="185"/>
      <c r="N226" s="189">
        <f t="shared" si="62"/>
        <v>0.5192307692307693</v>
      </c>
    </row>
    <row r="227" spans="2:14" ht="25.5">
      <c r="B227" s="184"/>
      <c r="C227" s="184"/>
      <c r="D227" s="185">
        <v>4230</v>
      </c>
      <c r="E227" s="186" t="s">
        <v>230</v>
      </c>
      <c r="F227" s="187">
        <v>450</v>
      </c>
      <c r="G227" s="187">
        <v>450</v>
      </c>
      <c r="H227" s="188">
        <f t="shared" si="63"/>
        <v>0</v>
      </c>
      <c r="I227" s="188">
        <v>0</v>
      </c>
      <c r="J227" s="188"/>
      <c r="K227" s="188"/>
      <c r="L227" s="188"/>
      <c r="M227" s="185"/>
      <c r="N227" s="189">
        <f t="shared" si="62"/>
        <v>0</v>
      </c>
    </row>
    <row r="228" spans="2:14" ht="25.5">
      <c r="B228" s="184"/>
      <c r="C228" s="184"/>
      <c r="D228" s="185">
        <v>4240</v>
      </c>
      <c r="E228" s="186" t="s">
        <v>269</v>
      </c>
      <c r="F228" s="187">
        <v>5100</v>
      </c>
      <c r="G228" s="187">
        <v>5100</v>
      </c>
      <c r="H228" s="188">
        <f t="shared" si="63"/>
        <v>5000</v>
      </c>
      <c r="I228" s="188">
        <v>5000</v>
      </c>
      <c r="J228" s="188"/>
      <c r="K228" s="188"/>
      <c r="L228" s="188"/>
      <c r="M228" s="185"/>
      <c r="N228" s="189">
        <f t="shared" si="62"/>
        <v>0.9803921568627451</v>
      </c>
    </row>
    <row r="229" spans="2:14" ht="12.75">
      <c r="B229" s="184"/>
      <c r="C229" s="184"/>
      <c r="D229" s="185">
        <v>4260</v>
      </c>
      <c r="E229" s="185" t="s">
        <v>231</v>
      </c>
      <c r="F229" s="187">
        <v>73000</v>
      </c>
      <c r="G229" s="187">
        <v>73000</v>
      </c>
      <c r="H229" s="188">
        <f t="shared" si="63"/>
        <v>73000</v>
      </c>
      <c r="I229" s="188">
        <v>73000</v>
      </c>
      <c r="J229" s="188"/>
      <c r="K229" s="188"/>
      <c r="L229" s="188"/>
      <c r="M229" s="185"/>
      <c r="N229" s="189">
        <f t="shared" si="62"/>
        <v>1</v>
      </c>
    </row>
    <row r="230" spans="2:14" ht="12.75">
      <c r="B230" s="184"/>
      <c r="C230" s="184"/>
      <c r="D230" s="185">
        <v>4270</v>
      </c>
      <c r="E230" s="185" t="s">
        <v>216</v>
      </c>
      <c r="F230" s="187">
        <v>13000</v>
      </c>
      <c r="G230" s="187">
        <v>13000</v>
      </c>
      <c r="H230" s="188">
        <f t="shared" si="63"/>
        <v>13000</v>
      </c>
      <c r="I230" s="188">
        <v>13000</v>
      </c>
      <c r="J230" s="188"/>
      <c r="K230" s="188"/>
      <c r="L230" s="188"/>
      <c r="M230" s="185"/>
      <c r="N230" s="189">
        <f t="shared" si="62"/>
        <v>1</v>
      </c>
    </row>
    <row r="231" spans="2:14" ht="12.75">
      <c r="B231" s="184"/>
      <c r="C231" s="184"/>
      <c r="D231" s="185">
        <v>4280</v>
      </c>
      <c r="E231" s="186" t="s">
        <v>251</v>
      </c>
      <c r="F231" s="187">
        <v>1900</v>
      </c>
      <c r="G231" s="187">
        <v>1900</v>
      </c>
      <c r="H231" s="188">
        <f t="shared" si="63"/>
        <v>530</v>
      </c>
      <c r="I231" s="188">
        <v>530</v>
      </c>
      <c r="J231" s="188"/>
      <c r="K231" s="188"/>
      <c r="L231" s="188"/>
      <c r="M231" s="185"/>
      <c r="N231" s="189">
        <f t="shared" si="62"/>
        <v>0.2789473684210526</v>
      </c>
    </row>
    <row r="232" spans="2:14" ht="12.75">
      <c r="B232" s="184"/>
      <c r="C232" s="184"/>
      <c r="D232" s="185">
        <v>4300</v>
      </c>
      <c r="E232" s="185" t="s">
        <v>151</v>
      </c>
      <c r="F232" s="187">
        <v>16200</v>
      </c>
      <c r="G232" s="187">
        <v>16200</v>
      </c>
      <c r="H232" s="188">
        <f t="shared" si="63"/>
        <v>12000</v>
      </c>
      <c r="I232" s="188">
        <v>12000</v>
      </c>
      <c r="J232" s="188"/>
      <c r="K232" s="188"/>
      <c r="L232" s="188"/>
      <c r="M232" s="185"/>
      <c r="N232" s="189">
        <f t="shared" si="62"/>
        <v>0.7407407407407407</v>
      </c>
    </row>
    <row r="233" spans="2:14" ht="12.75">
      <c r="B233" s="184"/>
      <c r="C233" s="184"/>
      <c r="D233" s="185">
        <v>4350</v>
      </c>
      <c r="E233" s="185" t="s">
        <v>270</v>
      </c>
      <c r="F233" s="187">
        <v>1800</v>
      </c>
      <c r="G233" s="187">
        <v>1800</v>
      </c>
      <c r="H233" s="188">
        <f t="shared" si="63"/>
        <v>1690</v>
      </c>
      <c r="I233" s="188">
        <v>1690</v>
      </c>
      <c r="J233" s="188"/>
      <c r="K233" s="188"/>
      <c r="L233" s="188"/>
      <c r="M233" s="185"/>
      <c r="N233" s="189">
        <f t="shared" si="62"/>
        <v>0.9388888888888889</v>
      </c>
    </row>
    <row r="234" spans="2:14" ht="25.5">
      <c r="B234" s="184"/>
      <c r="C234" s="184"/>
      <c r="D234" s="185">
        <v>4370</v>
      </c>
      <c r="E234" s="186" t="s">
        <v>248</v>
      </c>
      <c r="F234" s="187">
        <v>10830</v>
      </c>
      <c r="G234" s="187">
        <v>10830</v>
      </c>
      <c r="H234" s="188">
        <f t="shared" si="63"/>
        <v>9500</v>
      </c>
      <c r="I234" s="188">
        <v>9500</v>
      </c>
      <c r="J234" s="188"/>
      <c r="K234" s="188"/>
      <c r="L234" s="188"/>
      <c r="M234" s="185"/>
      <c r="N234" s="189">
        <f t="shared" si="62"/>
        <v>0.8771929824561403</v>
      </c>
    </row>
    <row r="235" spans="2:14" ht="12.75">
      <c r="B235" s="184"/>
      <c r="C235" s="184"/>
      <c r="D235" s="185">
        <v>4410</v>
      </c>
      <c r="E235" s="186" t="s">
        <v>243</v>
      </c>
      <c r="F235" s="187">
        <v>3800</v>
      </c>
      <c r="G235" s="187">
        <v>3800</v>
      </c>
      <c r="H235" s="188">
        <f t="shared" si="63"/>
        <v>1100</v>
      </c>
      <c r="I235" s="188">
        <v>1100</v>
      </c>
      <c r="J235" s="188"/>
      <c r="K235" s="188"/>
      <c r="L235" s="188"/>
      <c r="M235" s="185"/>
      <c r="N235" s="189">
        <f t="shared" si="62"/>
        <v>0.2894736842105263</v>
      </c>
    </row>
    <row r="236" spans="2:14" ht="12.75">
      <c r="B236" s="184"/>
      <c r="C236" s="184"/>
      <c r="D236" s="185">
        <v>4430</v>
      </c>
      <c r="E236" s="185" t="s">
        <v>152</v>
      </c>
      <c r="F236" s="187">
        <v>1500</v>
      </c>
      <c r="G236" s="187">
        <v>1500</v>
      </c>
      <c r="H236" s="188">
        <f t="shared" si="63"/>
        <v>1150</v>
      </c>
      <c r="I236" s="188">
        <v>1150</v>
      </c>
      <c r="J236" s="188"/>
      <c r="K236" s="188"/>
      <c r="L236" s="188"/>
      <c r="M236" s="185"/>
      <c r="N236" s="189">
        <f t="shared" si="62"/>
        <v>0.7666666666666667</v>
      </c>
    </row>
    <row r="237" spans="2:14" ht="12.75">
      <c r="B237" s="184"/>
      <c r="C237" s="184"/>
      <c r="D237" s="185">
        <v>4440</v>
      </c>
      <c r="E237" s="185" t="s">
        <v>253</v>
      </c>
      <c r="F237" s="187">
        <v>60610</v>
      </c>
      <c r="G237" s="187">
        <v>60610</v>
      </c>
      <c r="H237" s="188">
        <f t="shared" si="63"/>
        <v>66320</v>
      </c>
      <c r="I237" s="188">
        <v>66320</v>
      </c>
      <c r="J237" s="188"/>
      <c r="K237" s="188"/>
      <c r="L237" s="188"/>
      <c r="M237" s="185"/>
      <c r="N237" s="189">
        <f t="shared" si="62"/>
        <v>1.0942088764230324</v>
      </c>
    </row>
    <row r="238" spans="2:14" ht="25.5">
      <c r="B238" s="184"/>
      <c r="C238" s="184"/>
      <c r="D238" s="185">
        <v>4700</v>
      </c>
      <c r="E238" s="186" t="s">
        <v>273</v>
      </c>
      <c r="F238" s="187">
        <v>3500</v>
      </c>
      <c r="G238" s="187">
        <v>3500</v>
      </c>
      <c r="H238" s="188">
        <f t="shared" si="63"/>
        <v>2000</v>
      </c>
      <c r="I238" s="188">
        <v>2000</v>
      </c>
      <c r="J238" s="188"/>
      <c r="K238" s="188"/>
      <c r="L238" s="188"/>
      <c r="M238" s="185"/>
      <c r="N238" s="189">
        <f t="shared" si="62"/>
        <v>0.5714285714285714</v>
      </c>
    </row>
    <row r="239" spans="2:14" ht="25.5">
      <c r="B239" s="184"/>
      <c r="C239" s="184"/>
      <c r="D239" s="185">
        <v>4740</v>
      </c>
      <c r="E239" s="186" t="s">
        <v>244</v>
      </c>
      <c r="F239" s="187">
        <v>9500</v>
      </c>
      <c r="G239" s="187">
        <v>9500</v>
      </c>
      <c r="H239" s="188">
        <f t="shared" si="63"/>
        <v>2500</v>
      </c>
      <c r="I239" s="188">
        <v>2500</v>
      </c>
      <c r="J239" s="188"/>
      <c r="K239" s="188"/>
      <c r="L239" s="188"/>
      <c r="M239" s="185"/>
      <c r="N239" s="189">
        <f t="shared" si="62"/>
        <v>0.2631578947368421</v>
      </c>
    </row>
    <row r="240" spans="2:14" ht="25.5">
      <c r="B240" s="184"/>
      <c r="C240" s="184"/>
      <c r="D240" s="185">
        <v>4750</v>
      </c>
      <c r="E240" s="186" t="s">
        <v>245</v>
      </c>
      <c r="F240" s="187">
        <v>3000</v>
      </c>
      <c r="G240" s="187">
        <v>3000</v>
      </c>
      <c r="H240" s="188">
        <f t="shared" si="63"/>
        <v>3000</v>
      </c>
      <c r="I240" s="188">
        <v>3000</v>
      </c>
      <c r="J240" s="188"/>
      <c r="K240" s="188"/>
      <c r="L240" s="188"/>
      <c r="M240" s="185"/>
      <c r="N240" s="189">
        <f t="shared" si="62"/>
        <v>1</v>
      </c>
    </row>
    <row r="241" spans="2:14" s="133" customFormat="1" ht="12.75">
      <c r="B241" s="192"/>
      <c r="C241" s="192">
        <v>80110</v>
      </c>
      <c r="D241" s="179"/>
      <c r="E241" s="179" t="s">
        <v>274</v>
      </c>
      <c r="F241" s="181">
        <f aca="true" t="shared" si="64" ref="F241:M241">SUM(F242:F263)</f>
        <v>1860466</v>
      </c>
      <c r="G241" s="181">
        <f t="shared" si="64"/>
        <v>1813174</v>
      </c>
      <c r="H241" s="182">
        <f t="shared" si="64"/>
        <v>1856205</v>
      </c>
      <c r="I241" s="182">
        <f t="shared" si="64"/>
        <v>1856205</v>
      </c>
      <c r="J241" s="182">
        <f t="shared" si="64"/>
        <v>0</v>
      </c>
      <c r="K241" s="182">
        <f t="shared" si="64"/>
        <v>0</v>
      </c>
      <c r="L241" s="182">
        <f t="shared" si="64"/>
        <v>0</v>
      </c>
      <c r="M241" s="181">
        <f t="shared" si="64"/>
        <v>0</v>
      </c>
      <c r="N241" s="183">
        <f t="shared" si="62"/>
        <v>1.023732416193923</v>
      </c>
    </row>
    <row r="242" spans="2:14" ht="16.5" customHeight="1">
      <c r="B242" s="184"/>
      <c r="C242" s="184"/>
      <c r="D242" s="185">
        <v>3020</v>
      </c>
      <c r="E242" s="186" t="s">
        <v>249</v>
      </c>
      <c r="F242" s="187">
        <v>6900</v>
      </c>
      <c r="G242" s="187">
        <v>6900</v>
      </c>
      <c r="H242" s="188">
        <f aca="true" t="shared" si="65" ref="H242:H263">SUM(I242:M242)</f>
        <v>6900</v>
      </c>
      <c r="I242" s="188">
        <v>6900</v>
      </c>
      <c r="J242" s="188"/>
      <c r="K242" s="188"/>
      <c r="L242" s="188"/>
      <c r="M242" s="185"/>
      <c r="N242" s="189">
        <f t="shared" si="62"/>
        <v>1</v>
      </c>
    </row>
    <row r="243" spans="2:14" ht="12.75">
      <c r="B243" s="184"/>
      <c r="C243" s="184"/>
      <c r="D243" s="185">
        <v>4010</v>
      </c>
      <c r="E243" s="186" t="s">
        <v>238</v>
      </c>
      <c r="F243" s="187">
        <v>1219920</v>
      </c>
      <c r="G243" s="187">
        <v>1185000</v>
      </c>
      <c r="H243" s="188">
        <f t="shared" si="65"/>
        <v>1232400</v>
      </c>
      <c r="I243" s="188">
        <v>1232400</v>
      </c>
      <c r="J243" s="188"/>
      <c r="K243" s="188"/>
      <c r="L243" s="188"/>
      <c r="M243" s="185"/>
      <c r="N243" s="189">
        <f t="shared" si="62"/>
        <v>1.04</v>
      </c>
    </row>
    <row r="244" spans="2:14" ht="12.75">
      <c r="B244" s="184"/>
      <c r="C244" s="184"/>
      <c r="D244" s="185">
        <v>4040</v>
      </c>
      <c r="E244" s="185" t="s">
        <v>239</v>
      </c>
      <c r="F244" s="187">
        <v>95600</v>
      </c>
      <c r="G244" s="187">
        <v>88628</v>
      </c>
      <c r="H244" s="188">
        <f t="shared" si="65"/>
        <v>103694</v>
      </c>
      <c r="I244" s="188">
        <v>103694</v>
      </c>
      <c r="J244" s="188"/>
      <c r="K244" s="188"/>
      <c r="L244" s="188"/>
      <c r="M244" s="185"/>
      <c r="N244" s="189">
        <f t="shared" si="62"/>
        <v>1.1699914248318817</v>
      </c>
    </row>
    <row r="245" spans="2:14" ht="12.75">
      <c r="B245" s="184"/>
      <c r="C245" s="184"/>
      <c r="D245" s="185">
        <v>4110</v>
      </c>
      <c r="E245" s="185" t="s">
        <v>240</v>
      </c>
      <c r="F245" s="187">
        <v>222700</v>
      </c>
      <c r="G245" s="187">
        <v>220900</v>
      </c>
      <c r="H245" s="188">
        <f t="shared" si="65"/>
        <v>206560</v>
      </c>
      <c r="I245" s="188">
        <v>206560</v>
      </c>
      <c r="J245" s="188"/>
      <c r="K245" s="188"/>
      <c r="L245" s="188"/>
      <c r="M245" s="185"/>
      <c r="N245" s="189">
        <f t="shared" si="62"/>
        <v>0.9350837483023993</v>
      </c>
    </row>
    <row r="246" spans="2:14" ht="12.75">
      <c r="B246" s="184"/>
      <c r="C246" s="184"/>
      <c r="D246" s="185">
        <v>4120</v>
      </c>
      <c r="E246" s="185" t="s">
        <v>241</v>
      </c>
      <c r="F246" s="187">
        <v>31500</v>
      </c>
      <c r="G246" s="187">
        <v>31300</v>
      </c>
      <c r="H246" s="188">
        <f t="shared" si="65"/>
        <v>32734</v>
      </c>
      <c r="I246" s="188">
        <v>32734</v>
      </c>
      <c r="J246" s="188"/>
      <c r="K246" s="188"/>
      <c r="L246" s="188"/>
      <c r="M246" s="185"/>
      <c r="N246" s="189">
        <f t="shared" si="62"/>
        <v>1.045814696485623</v>
      </c>
    </row>
    <row r="247" spans="2:14" ht="12.75">
      <c r="B247" s="184"/>
      <c r="C247" s="184"/>
      <c r="D247" s="185">
        <v>4140</v>
      </c>
      <c r="E247" s="185" t="s">
        <v>275</v>
      </c>
      <c r="F247" s="187">
        <v>0</v>
      </c>
      <c r="G247" s="187">
        <v>0</v>
      </c>
      <c r="H247" s="188">
        <f t="shared" si="65"/>
        <v>1500</v>
      </c>
      <c r="I247" s="188">
        <v>1500</v>
      </c>
      <c r="J247" s="188"/>
      <c r="K247" s="188"/>
      <c r="L247" s="188"/>
      <c r="M247" s="185"/>
      <c r="N247" s="189"/>
    </row>
    <row r="248" spans="2:14" ht="12.75">
      <c r="B248" s="184"/>
      <c r="C248" s="184"/>
      <c r="D248" s="185">
        <v>4170</v>
      </c>
      <c r="E248" s="185" t="s">
        <v>224</v>
      </c>
      <c r="F248" s="187">
        <v>5100</v>
      </c>
      <c r="G248" s="187">
        <v>5100</v>
      </c>
      <c r="H248" s="188">
        <f t="shared" si="65"/>
        <v>5100</v>
      </c>
      <c r="I248" s="188">
        <v>5100</v>
      </c>
      <c r="J248" s="188"/>
      <c r="K248" s="188"/>
      <c r="L248" s="188"/>
      <c r="M248" s="185"/>
      <c r="N248" s="189">
        <f aca="true" t="shared" si="66" ref="N248:N289">H248/G248</f>
        <v>1</v>
      </c>
    </row>
    <row r="249" spans="2:14" ht="12.75">
      <c r="B249" s="184"/>
      <c r="C249" s="184"/>
      <c r="D249" s="185">
        <v>4210</v>
      </c>
      <c r="E249" s="185" t="s">
        <v>150</v>
      </c>
      <c r="F249" s="187">
        <v>27474</v>
      </c>
      <c r="G249" s="187">
        <v>27474</v>
      </c>
      <c r="H249" s="188">
        <f t="shared" si="65"/>
        <v>25000</v>
      </c>
      <c r="I249" s="188">
        <v>25000</v>
      </c>
      <c r="J249" s="188"/>
      <c r="K249" s="188"/>
      <c r="L249" s="188"/>
      <c r="M249" s="185"/>
      <c r="N249" s="189">
        <f t="shared" si="66"/>
        <v>0.9099512266142534</v>
      </c>
    </row>
    <row r="250" spans="2:14" ht="25.5">
      <c r="B250" s="184"/>
      <c r="C250" s="184"/>
      <c r="D250" s="185">
        <v>4230</v>
      </c>
      <c r="E250" s="186" t="s">
        <v>230</v>
      </c>
      <c r="F250" s="187">
        <v>500</v>
      </c>
      <c r="G250" s="187">
        <v>500</v>
      </c>
      <c r="H250" s="188">
        <f t="shared" si="65"/>
        <v>0</v>
      </c>
      <c r="I250" s="188">
        <v>0</v>
      </c>
      <c r="J250" s="188"/>
      <c r="K250" s="188"/>
      <c r="L250" s="188"/>
      <c r="M250" s="185"/>
      <c r="N250" s="189">
        <f t="shared" si="66"/>
        <v>0</v>
      </c>
    </row>
    <row r="251" spans="2:14" ht="25.5">
      <c r="B251" s="184"/>
      <c r="C251" s="184"/>
      <c r="D251" s="185">
        <v>4240</v>
      </c>
      <c r="E251" s="186" t="s">
        <v>269</v>
      </c>
      <c r="F251" s="187">
        <v>6000</v>
      </c>
      <c r="G251" s="187">
        <v>6000</v>
      </c>
      <c r="H251" s="188">
        <f t="shared" si="65"/>
        <v>6000</v>
      </c>
      <c r="I251" s="188">
        <v>6000</v>
      </c>
      <c r="J251" s="188"/>
      <c r="K251" s="188"/>
      <c r="L251" s="188"/>
      <c r="M251" s="185"/>
      <c r="N251" s="189">
        <f t="shared" si="66"/>
        <v>1</v>
      </c>
    </row>
    <row r="252" spans="2:14" ht="12.75">
      <c r="B252" s="184"/>
      <c r="C252" s="184"/>
      <c r="D252" s="185">
        <v>4260</v>
      </c>
      <c r="E252" s="185" t="s">
        <v>231</v>
      </c>
      <c r="F252" s="187">
        <v>110000</v>
      </c>
      <c r="G252" s="187">
        <v>110000</v>
      </c>
      <c r="H252" s="188">
        <f t="shared" si="65"/>
        <v>102000</v>
      </c>
      <c r="I252" s="188">
        <v>102000</v>
      </c>
      <c r="J252" s="188"/>
      <c r="K252" s="188"/>
      <c r="L252" s="188"/>
      <c r="M252" s="185"/>
      <c r="N252" s="189">
        <f t="shared" si="66"/>
        <v>0.9272727272727272</v>
      </c>
    </row>
    <row r="253" spans="2:14" ht="12.75">
      <c r="B253" s="184"/>
      <c r="C253" s="184"/>
      <c r="D253" s="185">
        <v>4270</v>
      </c>
      <c r="E253" s="185" t="s">
        <v>216</v>
      </c>
      <c r="F253" s="187">
        <v>15000</v>
      </c>
      <c r="G253" s="187">
        <v>15000</v>
      </c>
      <c r="H253" s="188">
        <f t="shared" si="65"/>
        <v>15000</v>
      </c>
      <c r="I253" s="188">
        <v>15000</v>
      </c>
      <c r="J253" s="188"/>
      <c r="K253" s="188"/>
      <c r="L253" s="188"/>
      <c r="M253" s="185"/>
      <c r="N253" s="189">
        <f t="shared" si="66"/>
        <v>1</v>
      </c>
    </row>
    <row r="254" spans="2:14" ht="12.75">
      <c r="B254" s="184"/>
      <c r="C254" s="184"/>
      <c r="D254" s="185">
        <v>4280</v>
      </c>
      <c r="E254" s="186" t="s">
        <v>251</v>
      </c>
      <c r="F254" s="187">
        <v>3900</v>
      </c>
      <c r="G254" s="187">
        <v>2000</v>
      </c>
      <c r="H254" s="188">
        <f t="shared" si="65"/>
        <v>700</v>
      </c>
      <c r="I254" s="188">
        <v>700</v>
      </c>
      <c r="J254" s="188"/>
      <c r="K254" s="188"/>
      <c r="L254" s="188"/>
      <c r="M254" s="185"/>
      <c r="N254" s="189">
        <f t="shared" si="66"/>
        <v>0.35</v>
      </c>
    </row>
    <row r="255" spans="2:14" ht="12.75">
      <c r="B255" s="184"/>
      <c r="C255" s="184"/>
      <c r="D255" s="185">
        <v>4300</v>
      </c>
      <c r="E255" s="185" t="s">
        <v>151</v>
      </c>
      <c r="F255" s="187">
        <v>17200</v>
      </c>
      <c r="G255" s="187">
        <v>17200</v>
      </c>
      <c r="H255" s="188">
        <f t="shared" si="65"/>
        <v>15000</v>
      </c>
      <c r="I255" s="188">
        <v>15000</v>
      </c>
      <c r="J255" s="188"/>
      <c r="K255" s="188"/>
      <c r="L255" s="188"/>
      <c r="M255" s="185"/>
      <c r="N255" s="189">
        <f t="shared" si="66"/>
        <v>0.872093023255814</v>
      </c>
    </row>
    <row r="256" spans="2:14" ht="12.75">
      <c r="B256" s="184"/>
      <c r="C256" s="184"/>
      <c r="D256" s="185">
        <v>4350</v>
      </c>
      <c r="E256" s="185" t="s">
        <v>242</v>
      </c>
      <c r="F256" s="187">
        <v>4500</v>
      </c>
      <c r="G256" s="187">
        <v>3000</v>
      </c>
      <c r="H256" s="188">
        <f t="shared" si="65"/>
        <v>3000</v>
      </c>
      <c r="I256" s="188">
        <v>3000</v>
      </c>
      <c r="J256" s="188"/>
      <c r="K256" s="188"/>
      <c r="L256" s="188"/>
      <c r="M256" s="185"/>
      <c r="N256" s="189">
        <f t="shared" si="66"/>
        <v>1</v>
      </c>
    </row>
    <row r="257" spans="2:14" ht="25.5">
      <c r="B257" s="184"/>
      <c r="C257" s="184"/>
      <c r="D257" s="185">
        <v>4370</v>
      </c>
      <c r="E257" s="186" t="s">
        <v>248</v>
      </c>
      <c r="F257" s="187">
        <v>5500</v>
      </c>
      <c r="G257" s="187">
        <v>5500</v>
      </c>
      <c r="H257" s="188">
        <f t="shared" si="65"/>
        <v>5500</v>
      </c>
      <c r="I257" s="188">
        <v>5500</v>
      </c>
      <c r="J257" s="188"/>
      <c r="K257" s="188"/>
      <c r="L257" s="188"/>
      <c r="M257" s="185"/>
      <c r="N257" s="189">
        <f t="shared" si="66"/>
        <v>1</v>
      </c>
    </row>
    <row r="258" spans="2:14" ht="12.75">
      <c r="B258" s="184"/>
      <c r="C258" s="184"/>
      <c r="D258" s="185">
        <v>4410</v>
      </c>
      <c r="E258" s="186" t="s">
        <v>243</v>
      </c>
      <c r="F258" s="187">
        <v>3000</v>
      </c>
      <c r="G258" s="187">
        <v>3000</v>
      </c>
      <c r="H258" s="188">
        <f t="shared" si="65"/>
        <v>3000</v>
      </c>
      <c r="I258" s="188">
        <v>3000</v>
      </c>
      <c r="J258" s="188"/>
      <c r="K258" s="188"/>
      <c r="L258" s="188"/>
      <c r="M258" s="185"/>
      <c r="N258" s="189">
        <f t="shared" si="66"/>
        <v>1</v>
      </c>
    </row>
    <row r="259" spans="2:14" ht="12.75">
      <c r="B259" s="184"/>
      <c r="C259" s="184"/>
      <c r="D259" s="185">
        <v>4430</v>
      </c>
      <c r="E259" s="185" t="s">
        <v>152</v>
      </c>
      <c r="F259" s="187">
        <v>1500</v>
      </c>
      <c r="G259" s="187">
        <v>1500</v>
      </c>
      <c r="H259" s="188">
        <f t="shared" si="65"/>
        <v>1500</v>
      </c>
      <c r="I259" s="188">
        <v>1500</v>
      </c>
      <c r="J259" s="188"/>
      <c r="K259" s="188"/>
      <c r="L259" s="188"/>
      <c r="M259" s="185"/>
      <c r="N259" s="189">
        <f t="shared" si="66"/>
        <v>1</v>
      </c>
    </row>
    <row r="260" spans="2:14" ht="12.75">
      <c r="B260" s="184"/>
      <c r="C260" s="184"/>
      <c r="D260" s="185">
        <v>4440</v>
      </c>
      <c r="E260" s="185" t="s">
        <v>253</v>
      </c>
      <c r="F260" s="187">
        <v>75172</v>
      </c>
      <c r="G260" s="187">
        <v>75172</v>
      </c>
      <c r="H260" s="188">
        <f t="shared" si="65"/>
        <v>81617</v>
      </c>
      <c r="I260" s="188">
        <v>81617</v>
      </c>
      <c r="J260" s="188"/>
      <c r="K260" s="188"/>
      <c r="L260" s="188"/>
      <c r="M260" s="185"/>
      <c r="N260" s="189">
        <f t="shared" si="66"/>
        <v>1.0857367104773055</v>
      </c>
    </row>
    <row r="261" spans="2:14" ht="25.5">
      <c r="B261" s="184"/>
      <c r="C261" s="184"/>
      <c r="D261" s="185">
        <v>4700</v>
      </c>
      <c r="E261" s="186" t="s">
        <v>273</v>
      </c>
      <c r="F261" s="187">
        <v>3000</v>
      </c>
      <c r="G261" s="187">
        <v>3000</v>
      </c>
      <c r="H261" s="188">
        <f t="shared" si="65"/>
        <v>3000</v>
      </c>
      <c r="I261" s="188">
        <v>3000</v>
      </c>
      <c r="J261" s="188"/>
      <c r="K261" s="188"/>
      <c r="L261" s="188"/>
      <c r="M261" s="185"/>
      <c r="N261" s="189">
        <f t="shared" si="66"/>
        <v>1</v>
      </c>
    </row>
    <row r="262" spans="2:14" ht="25.5">
      <c r="B262" s="184"/>
      <c r="C262" s="184"/>
      <c r="D262" s="185">
        <v>4740</v>
      </c>
      <c r="E262" s="186" t="s">
        <v>244</v>
      </c>
      <c r="F262" s="187">
        <v>3000</v>
      </c>
      <c r="G262" s="187">
        <v>3000</v>
      </c>
      <c r="H262" s="188">
        <f t="shared" si="65"/>
        <v>3000</v>
      </c>
      <c r="I262" s="188">
        <v>3000</v>
      </c>
      <c r="J262" s="188"/>
      <c r="K262" s="188"/>
      <c r="L262" s="188"/>
      <c r="M262" s="185"/>
      <c r="N262" s="189">
        <f t="shared" si="66"/>
        <v>1</v>
      </c>
    </row>
    <row r="263" spans="2:14" ht="25.5">
      <c r="B263" s="184"/>
      <c r="C263" s="184"/>
      <c r="D263" s="185">
        <v>4750</v>
      </c>
      <c r="E263" s="186" t="s">
        <v>245</v>
      </c>
      <c r="F263" s="187">
        <v>3000</v>
      </c>
      <c r="G263" s="187">
        <v>3000</v>
      </c>
      <c r="H263" s="188">
        <f t="shared" si="65"/>
        <v>3000</v>
      </c>
      <c r="I263" s="188">
        <v>3000</v>
      </c>
      <c r="J263" s="188"/>
      <c r="K263" s="188"/>
      <c r="L263" s="188"/>
      <c r="M263" s="185"/>
      <c r="N263" s="189">
        <f t="shared" si="66"/>
        <v>1</v>
      </c>
    </row>
    <row r="264" spans="2:14" s="133" customFormat="1" ht="12.75">
      <c r="B264" s="192"/>
      <c r="C264" s="192">
        <v>80113</v>
      </c>
      <c r="D264" s="179"/>
      <c r="E264" s="179" t="s">
        <v>276</v>
      </c>
      <c r="F264" s="181">
        <f aca="true" t="shared" si="67" ref="F264:M264">F265+F266</f>
        <v>136000</v>
      </c>
      <c r="G264" s="181">
        <f t="shared" si="67"/>
        <v>136000</v>
      </c>
      <c r="H264" s="182">
        <f t="shared" si="67"/>
        <v>142000</v>
      </c>
      <c r="I264" s="182">
        <f t="shared" si="67"/>
        <v>142000</v>
      </c>
      <c r="J264" s="182">
        <f t="shared" si="67"/>
        <v>0</v>
      </c>
      <c r="K264" s="182">
        <f t="shared" si="67"/>
        <v>0</v>
      </c>
      <c r="L264" s="182">
        <f t="shared" si="67"/>
        <v>0</v>
      </c>
      <c r="M264" s="181">
        <f t="shared" si="67"/>
        <v>0</v>
      </c>
      <c r="N264" s="183">
        <f t="shared" si="66"/>
        <v>1.0441176470588236</v>
      </c>
    </row>
    <row r="265" spans="2:14" ht="12.75">
      <c r="B265" s="184"/>
      <c r="C265" s="184"/>
      <c r="D265" s="185">
        <v>4170</v>
      </c>
      <c r="E265" s="185" t="s">
        <v>224</v>
      </c>
      <c r="F265" s="187">
        <v>31000</v>
      </c>
      <c r="G265" s="187">
        <v>31000</v>
      </c>
      <c r="H265" s="188">
        <f>SUM(I265:M265)</f>
        <v>32000</v>
      </c>
      <c r="I265" s="188">
        <v>32000</v>
      </c>
      <c r="J265" s="188"/>
      <c r="K265" s="188"/>
      <c r="L265" s="188"/>
      <c r="M265" s="185"/>
      <c r="N265" s="189">
        <f t="shared" si="66"/>
        <v>1.032258064516129</v>
      </c>
    </row>
    <row r="266" spans="2:14" ht="12.75">
      <c r="B266" s="184"/>
      <c r="C266" s="184"/>
      <c r="D266" s="185">
        <v>4300</v>
      </c>
      <c r="E266" s="185" t="s">
        <v>151</v>
      </c>
      <c r="F266" s="187">
        <v>105000</v>
      </c>
      <c r="G266" s="187">
        <v>105000</v>
      </c>
      <c r="H266" s="188">
        <f>SUM(I266:M266)</f>
        <v>110000</v>
      </c>
      <c r="I266" s="188">
        <v>110000</v>
      </c>
      <c r="J266" s="188"/>
      <c r="K266" s="188"/>
      <c r="L266" s="188"/>
      <c r="M266" s="185"/>
      <c r="N266" s="189">
        <f t="shared" si="66"/>
        <v>1.0476190476190477</v>
      </c>
    </row>
    <row r="267" spans="2:14" s="133" customFormat="1" ht="25.5">
      <c r="B267" s="192"/>
      <c r="C267" s="192">
        <v>80114</v>
      </c>
      <c r="D267" s="179"/>
      <c r="E267" s="180" t="s">
        <v>277</v>
      </c>
      <c r="F267" s="181">
        <f aca="true" t="shared" si="68" ref="F267:M267">SUM(F268:F286)</f>
        <v>253157</v>
      </c>
      <c r="G267" s="181">
        <f t="shared" si="68"/>
        <v>236001</v>
      </c>
      <c r="H267" s="182">
        <f t="shared" si="68"/>
        <v>232896</v>
      </c>
      <c r="I267" s="182">
        <f t="shared" si="68"/>
        <v>232896</v>
      </c>
      <c r="J267" s="182">
        <f t="shared" si="68"/>
        <v>0</v>
      </c>
      <c r="K267" s="182">
        <f t="shared" si="68"/>
        <v>0</v>
      </c>
      <c r="L267" s="182">
        <f t="shared" si="68"/>
        <v>0</v>
      </c>
      <c r="M267" s="181">
        <f t="shared" si="68"/>
        <v>0</v>
      </c>
      <c r="N267" s="183">
        <f t="shared" si="66"/>
        <v>0.9868432760878132</v>
      </c>
    </row>
    <row r="268" spans="2:14" ht="16.5" customHeight="1">
      <c r="B268" s="184"/>
      <c r="C268" s="184"/>
      <c r="D268" s="185">
        <v>3020</v>
      </c>
      <c r="E268" s="186" t="s">
        <v>249</v>
      </c>
      <c r="F268" s="187">
        <v>900</v>
      </c>
      <c r="G268" s="187">
        <v>900</v>
      </c>
      <c r="H268" s="188">
        <f aca="true" t="shared" si="69" ref="H268:H286">SUM(I268:M268)</f>
        <v>750</v>
      </c>
      <c r="I268" s="188">
        <v>750</v>
      </c>
      <c r="J268" s="188"/>
      <c r="K268" s="188"/>
      <c r="L268" s="188"/>
      <c r="M268" s="185"/>
      <c r="N268" s="189">
        <f t="shared" si="66"/>
        <v>0.8333333333333334</v>
      </c>
    </row>
    <row r="269" spans="2:14" ht="12.75">
      <c r="B269" s="184"/>
      <c r="C269" s="184"/>
      <c r="D269" s="185">
        <v>4010</v>
      </c>
      <c r="E269" s="186" t="s">
        <v>238</v>
      </c>
      <c r="F269" s="187">
        <v>133900</v>
      </c>
      <c r="G269" s="187">
        <v>122000</v>
      </c>
      <c r="H269" s="188">
        <f t="shared" si="69"/>
        <v>126880</v>
      </c>
      <c r="I269" s="188">
        <v>126880</v>
      </c>
      <c r="J269" s="188"/>
      <c r="K269" s="188"/>
      <c r="L269" s="188"/>
      <c r="M269" s="185"/>
      <c r="N269" s="189">
        <f t="shared" si="66"/>
        <v>1.04</v>
      </c>
    </row>
    <row r="270" spans="2:14" ht="12.75">
      <c r="B270" s="184"/>
      <c r="C270" s="184"/>
      <c r="D270" s="185">
        <v>4040</v>
      </c>
      <c r="E270" s="185" t="s">
        <v>239</v>
      </c>
      <c r="F270" s="187">
        <v>11050</v>
      </c>
      <c r="G270" s="187">
        <v>9581</v>
      </c>
      <c r="H270" s="188">
        <f t="shared" si="69"/>
        <v>11400</v>
      </c>
      <c r="I270" s="188">
        <v>11400</v>
      </c>
      <c r="J270" s="188"/>
      <c r="K270" s="188"/>
      <c r="L270" s="188"/>
      <c r="M270" s="185"/>
      <c r="N270" s="189">
        <f t="shared" si="66"/>
        <v>1.1898549211982048</v>
      </c>
    </row>
    <row r="271" spans="2:14" ht="12.75">
      <c r="B271" s="184"/>
      <c r="C271" s="184"/>
      <c r="D271" s="185">
        <v>4110</v>
      </c>
      <c r="E271" s="185" t="s">
        <v>240</v>
      </c>
      <c r="F271" s="187">
        <v>25135</v>
      </c>
      <c r="G271" s="187">
        <v>23000</v>
      </c>
      <c r="H271" s="188">
        <f t="shared" si="69"/>
        <v>21378</v>
      </c>
      <c r="I271" s="188">
        <v>21378</v>
      </c>
      <c r="J271" s="188"/>
      <c r="K271" s="188"/>
      <c r="L271" s="188"/>
      <c r="M271" s="185"/>
      <c r="N271" s="189">
        <f t="shared" si="66"/>
        <v>0.9294782608695652</v>
      </c>
    </row>
    <row r="272" spans="2:14" ht="12.75">
      <c r="B272" s="184"/>
      <c r="C272" s="184"/>
      <c r="D272" s="185">
        <v>4120</v>
      </c>
      <c r="E272" s="185" t="s">
        <v>241</v>
      </c>
      <c r="F272" s="187">
        <v>3552</v>
      </c>
      <c r="G272" s="187">
        <v>3300</v>
      </c>
      <c r="H272" s="188">
        <f t="shared" si="69"/>
        <v>3388</v>
      </c>
      <c r="I272" s="188">
        <v>3388</v>
      </c>
      <c r="J272" s="188"/>
      <c r="K272" s="188"/>
      <c r="L272" s="188"/>
      <c r="M272" s="185"/>
      <c r="N272" s="189">
        <f t="shared" si="66"/>
        <v>1.0266666666666666</v>
      </c>
    </row>
    <row r="273" spans="2:14" ht="12.75">
      <c r="B273" s="184"/>
      <c r="C273" s="184"/>
      <c r="D273" s="185">
        <v>4170</v>
      </c>
      <c r="E273" s="185" t="s">
        <v>224</v>
      </c>
      <c r="F273" s="187">
        <v>30000</v>
      </c>
      <c r="G273" s="187">
        <v>30000</v>
      </c>
      <c r="H273" s="188">
        <f t="shared" si="69"/>
        <v>29000</v>
      </c>
      <c r="I273" s="188">
        <v>29000</v>
      </c>
      <c r="J273" s="188"/>
      <c r="K273" s="188"/>
      <c r="L273" s="188"/>
      <c r="M273" s="185"/>
      <c r="N273" s="189">
        <f t="shared" si="66"/>
        <v>0.9666666666666667</v>
      </c>
    </row>
    <row r="274" spans="2:14" ht="12.75">
      <c r="B274" s="184"/>
      <c r="C274" s="184"/>
      <c r="D274" s="185">
        <v>4210</v>
      </c>
      <c r="E274" s="185" t="s">
        <v>150</v>
      </c>
      <c r="F274" s="187">
        <v>6000</v>
      </c>
      <c r="G274" s="187">
        <v>6000</v>
      </c>
      <c r="H274" s="188">
        <f t="shared" si="69"/>
        <v>4000</v>
      </c>
      <c r="I274" s="188">
        <v>4000</v>
      </c>
      <c r="J274" s="188"/>
      <c r="K274" s="188"/>
      <c r="L274" s="188"/>
      <c r="M274" s="185"/>
      <c r="N274" s="189">
        <f t="shared" si="66"/>
        <v>0.6666666666666666</v>
      </c>
    </row>
    <row r="275" spans="2:14" ht="25.5">
      <c r="B275" s="184"/>
      <c r="C275" s="184"/>
      <c r="D275" s="185">
        <v>4230</v>
      </c>
      <c r="E275" s="186" t="s">
        <v>230</v>
      </c>
      <c r="F275" s="187">
        <v>100</v>
      </c>
      <c r="G275" s="187">
        <v>100</v>
      </c>
      <c r="H275" s="188">
        <f t="shared" si="69"/>
        <v>0</v>
      </c>
      <c r="I275" s="188"/>
      <c r="J275" s="188"/>
      <c r="K275" s="188"/>
      <c r="L275" s="188"/>
      <c r="M275" s="185"/>
      <c r="N275" s="189">
        <f t="shared" si="66"/>
        <v>0</v>
      </c>
    </row>
    <row r="276" spans="2:14" ht="12.75">
      <c r="B276" s="184"/>
      <c r="C276" s="184"/>
      <c r="D276" s="185">
        <v>4270</v>
      </c>
      <c r="E276" s="185" t="s">
        <v>216</v>
      </c>
      <c r="F276" s="187">
        <v>1000</v>
      </c>
      <c r="G276" s="187">
        <v>1000</v>
      </c>
      <c r="H276" s="188">
        <f t="shared" si="69"/>
        <v>1000</v>
      </c>
      <c r="I276" s="188">
        <v>1000</v>
      </c>
      <c r="J276" s="188"/>
      <c r="K276" s="188"/>
      <c r="L276" s="188"/>
      <c r="M276" s="185"/>
      <c r="N276" s="189">
        <f t="shared" si="66"/>
        <v>1</v>
      </c>
    </row>
    <row r="277" spans="2:14" ht="12.75">
      <c r="B277" s="184"/>
      <c r="C277" s="184"/>
      <c r="D277" s="185">
        <v>4280</v>
      </c>
      <c r="E277" s="186" t="s">
        <v>251</v>
      </c>
      <c r="F277" s="187">
        <v>600</v>
      </c>
      <c r="G277" s="187">
        <v>200</v>
      </c>
      <c r="H277" s="188">
        <f t="shared" si="69"/>
        <v>100</v>
      </c>
      <c r="I277" s="188">
        <v>100</v>
      </c>
      <c r="J277" s="188"/>
      <c r="K277" s="188"/>
      <c r="L277" s="188"/>
      <c r="M277" s="185"/>
      <c r="N277" s="189">
        <f t="shared" si="66"/>
        <v>0.5</v>
      </c>
    </row>
    <row r="278" spans="2:14" ht="12.75">
      <c r="B278" s="184"/>
      <c r="C278" s="184"/>
      <c r="D278" s="185">
        <v>4300</v>
      </c>
      <c r="E278" s="185" t="s">
        <v>151</v>
      </c>
      <c r="F278" s="187">
        <v>4000</v>
      </c>
      <c r="G278" s="187">
        <v>4000</v>
      </c>
      <c r="H278" s="188">
        <f t="shared" si="69"/>
        <v>1000</v>
      </c>
      <c r="I278" s="188">
        <v>1000</v>
      </c>
      <c r="J278" s="188"/>
      <c r="K278" s="188"/>
      <c r="L278" s="188"/>
      <c r="M278" s="185"/>
      <c r="N278" s="189">
        <f t="shared" si="66"/>
        <v>0.25</v>
      </c>
    </row>
    <row r="279" spans="2:14" ht="12.75">
      <c r="B279" s="184"/>
      <c r="C279" s="184"/>
      <c r="D279" s="185">
        <v>4350</v>
      </c>
      <c r="E279" s="185" t="s">
        <v>270</v>
      </c>
      <c r="F279" s="187">
        <v>2600</v>
      </c>
      <c r="G279" s="187">
        <v>2600</v>
      </c>
      <c r="H279" s="188">
        <f t="shared" si="69"/>
        <v>2600</v>
      </c>
      <c r="I279" s="188">
        <v>2600</v>
      </c>
      <c r="J279" s="188"/>
      <c r="K279" s="188"/>
      <c r="L279" s="188"/>
      <c r="M279" s="185"/>
      <c r="N279" s="189">
        <f t="shared" si="66"/>
        <v>1</v>
      </c>
    </row>
    <row r="280" spans="2:14" ht="25.5">
      <c r="B280" s="184"/>
      <c r="C280" s="184"/>
      <c r="D280" s="185">
        <v>4370</v>
      </c>
      <c r="E280" s="186" t="s">
        <v>278</v>
      </c>
      <c r="F280" s="187">
        <v>5000</v>
      </c>
      <c r="G280" s="187">
        <v>4000</v>
      </c>
      <c r="H280" s="188">
        <f t="shared" si="69"/>
        <v>3000</v>
      </c>
      <c r="I280" s="188">
        <v>3000</v>
      </c>
      <c r="J280" s="188"/>
      <c r="K280" s="188"/>
      <c r="L280" s="188"/>
      <c r="M280" s="185"/>
      <c r="N280" s="189">
        <f t="shared" si="66"/>
        <v>0.75</v>
      </c>
    </row>
    <row r="281" spans="2:14" ht="12.75">
      <c r="B281" s="184"/>
      <c r="C281" s="184"/>
      <c r="D281" s="185">
        <v>4410</v>
      </c>
      <c r="E281" s="186" t="s">
        <v>243</v>
      </c>
      <c r="F281" s="187">
        <v>3000</v>
      </c>
      <c r="G281" s="187">
        <v>3000</v>
      </c>
      <c r="H281" s="188">
        <f t="shared" si="69"/>
        <v>3000</v>
      </c>
      <c r="I281" s="188">
        <v>3000</v>
      </c>
      <c r="J281" s="188"/>
      <c r="K281" s="188"/>
      <c r="L281" s="188"/>
      <c r="M281" s="185"/>
      <c r="N281" s="189">
        <f t="shared" si="66"/>
        <v>1</v>
      </c>
    </row>
    <row r="282" spans="2:14" ht="12.75">
      <c r="B282" s="184"/>
      <c r="C282" s="184"/>
      <c r="D282" s="185">
        <v>4430</v>
      </c>
      <c r="E282" s="185" t="s">
        <v>152</v>
      </c>
      <c r="F282" s="187">
        <v>1500</v>
      </c>
      <c r="G282" s="187">
        <v>1500</v>
      </c>
      <c r="H282" s="188">
        <f t="shared" si="69"/>
        <v>1500</v>
      </c>
      <c r="I282" s="188">
        <v>1500</v>
      </c>
      <c r="J282" s="188"/>
      <c r="K282" s="188"/>
      <c r="L282" s="188"/>
      <c r="M282" s="185"/>
      <c r="N282" s="189">
        <f t="shared" si="66"/>
        <v>1</v>
      </c>
    </row>
    <row r="283" spans="2:14" ht="12.75">
      <c r="B283" s="184"/>
      <c r="C283" s="184"/>
      <c r="D283" s="185">
        <v>4440</v>
      </c>
      <c r="E283" s="185" t="s">
        <v>253</v>
      </c>
      <c r="F283" s="187">
        <v>14820</v>
      </c>
      <c r="G283" s="187">
        <v>14820</v>
      </c>
      <c r="H283" s="188">
        <f t="shared" si="69"/>
        <v>15400</v>
      </c>
      <c r="I283" s="188">
        <v>15400</v>
      </c>
      <c r="J283" s="188"/>
      <c r="K283" s="188"/>
      <c r="L283" s="188"/>
      <c r="M283" s="185"/>
      <c r="N283" s="189">
        <f t="shared" si="66"/>
        <v>1.039136302294197</v>
      </c>
    </row>
    <row r="284" spans="2:14" ht="25.5">
      <c r="B284" s="184"/>
      <c r="C284" s="184"/>
      <c r="D284" s="185">
        <v>4700</v>
      </c>
      <c r="E284" s="186" t="s">
        <v>273</v>
      </c>
      <c r="F284" s="187">
        <v>2000</v>
      </c>
      <c r="G284" s="187">
        <v>2000</v>
      </c>
      <c r="H284" s="188">
        <f t="shared" si="69"/>
        <v>2000</v>
      </c>
      <c r="I284" s="188">
        <v>2000</v>
      </c>
      <c r="J284" s="188"/>
      <c r="K284" s="188"/>
      <c r="L284" s="188"/>
      <c r="M284" s="185"/>
      <c r="N284" s="189">
        <f t="shared" si="66"/>
        <v>1</v>
      </c>
    </row>
    <row r="285" spans="2:14" ht="25.5">
      <c r="B285" s="184"/>
      <c r="C285" s="184"/>
      <c r="D285" s="185">
        <v>4740</v>
      </c>
      <c r="E285" s="186" t="s">
        <v>244</v>
      </c>
      <c r="F285" s="187">
        <v>3000</v>
      </c>
      <c r="G285" s="187">
        <v>3000</v>
      </c>
      <c r="H285" s="188">
        <f t="shared" si="69"/>
        <v>2500</v>
      </c>
      <c r="I285" s="188">
        <v>2500</v>
      </c>
      <c r="J285" s="188"/>
      <c r="K285" s="188"/>
      <c r="L285" s="188"/>
      <c r="M285" s="185"/>
      <c r="N285" s="189">
        <f t="shared" si="66"/>
        <v>0.8333333333333334</v>
      </c>
    </row>
    <row r="286" spans="2:14" ht="25.5">
      <c r="B286" s="184"/>
      <c r="C286" s="184"/>
      <c r="D286" s="185">
        <v>4750</v>
      </c>
      <c r="E286" s="186" t="s">
        <v>245</v>
      </c>
      <c r="F286" s="187">
        <v>5000</v>
      </c>
      <c r="G286" s="187">
        <v>5000</v>
      </c>
      <c r="H286" s="188">
        <f t="shared" si="69"/>
        <v>4000</v>
      </c>
      <c r="I286" s="188">
        <v>4000</v>
      </c>
      <c r="J286" s="188"/>
      <c r="K286" s="188"/>
      <c r="L286" s="188"/>
      <c r="M286" s="185"/>
      <c r="N286" s="189">
        <f t="shared" si="66"/>
        <v>0.8</v>
      </c>
    </row>
    <row r="287" spans="2:14" s="133" customFormat="1" ht="12.75">
      <c r="B287" s="192"/>
      <c r="C287" s="192">
        <v>80146</v>
      </c>
      <c r="D287" s="179"/>
      <c r="E287" s="179" t="s">
        <v>279</v>
      </c>
      <c r="F287" s="181">
        <f aca="true" t="shared" si="70" ref="F287:M287">F288+F289</f>
        <v>11000</v>
      </c>
      <c r="G287" s="181">
        <f t="shared" si="70"/>
        <v>11000</v>
      </c>
      <c r="H287" s="182">
        <f t="shared" si="70"/>
        <v>28000</v>
      </c>
      <c r="I287" s="182">
        <f t="shared" si="70"/>
        <v>28000</v>
      </c>
      <c r="J287" s="182">
        <f t="shared" si="70"/>
        <v>0</v>
      </c>
      <c r="K287" s="182">
        <f t="shared" si="70"/>
        <v>0</v>
      </c>
      <c r="L287" s="182">
        <f t="shared" si="70"/>
        <v>0</v>
      </c>
      <c r="M287" s="181">
        <f t="shared" si="70"/>
        <v>0</v>
      </c>
      <c r="N287" s="183">
        <f t="shared" si="66"/>
        <v>2.5454545454545454</v>
      </c>
    </row>
    <row r="288" spans="2:14" ht="12.75">
      <c r="B288" s="184"/>
      <c r="C288" s="184"/>
      <c r="D288" s="185">
        <v>4170</v>
      </c>
      <c r="E288" s="185" t="s">
        <v>224</v>
      </c>
      <c r="F288" s="187">
        <v>3000</v>
      </c>
      <c r="G288" s="187">
        <v>3000</v>
      </c>
      <c r="H288" s="188">
        <f>SUM(I288:M288)</f>
        <v>0</v>
      </c>
      <c r="I288" s="188"/>
      <c r="J288" s="188"/>
      <c r="K288" s="188"/>
      <c r="L288" s="188"/>
      <c r="M288" s="185"/>
      <c r="N288" s="189">
        <f t="shared" si="66"/>
        <v>0</v>
      </c>
    </row>
    <row r="289" spans="2:14" ht="12.75">
      <c r="B289" s="184"/>
      <c r="C289" s="184"/>
      <c r="D289" s="185">
        <v>4300</v>
      </c>
      <c r="E289" s="185" t="s">
        <v>151</v>
      </c>
      <c r="F289" s="187">
        <v>8000</v>
      </c>
      <c r="G289" s="187">
        <v>8000</v>
      </c>
      <c r="H289" s="188">
        <f>SUM(I289:M289)</f>
        <v>28000</v>
      </c>
      <c r="I289" s="188">
        <v>28000</v>
      </c>
      <c r="J289" s="188"/>
      <c r="K289" s="188"/>
      <c r="L289" s="188"/>
      <c r="M289" s="185"/>
      <c r="N289" s="189">
        <f t="shared" si="66"/>
        <v>3.5</v>
      </c>
    </row>
    <row r="290" spans="2:14" s="133" customFormat="1" ht="12.75">
      <c r="B290" s="177"/>
      <c r="C290" s="192">
        <v>80148</v>
      </c>
      <c r="D290" s="179"/>
      <c r="E290" s="179" t="s">
        <v>280</v>
      </c>
      <c r="F290" s="181">
        <f aca="true" t="shared" si="71" ref="F290:M290">SUM(F291:F304)</f>
        <v>0</v>
      </c>
      <c r="G290" s="181">
        <f t="shared" si="71"/>
        <v>0</v>
      </c>
      <c r="H290" s="182">
        <f t="shared" si="71"/>
        <v>167192</v>
      </c>
      <c r="I290" s="182">
        <f t="shared" si="71"/>
        <v>167192</v>
      </c>
      <c r="J290" s="182">
        <f t="shared" si="71"/>
        <v>0</v>
      </c>
      <c r="K290" s="182">
        <f t="shared" si="71"/>
        <v>0</v>
      </c>
      <c r="L290" s="182">
        <f t="shared" si="71"/>
        <v>0</v>
      </c>
      <c r="M290" s="181">
        <f t="shared" si="71"/>
        <v>0</v>
      </c>
      <c r="N290" s="189"/>
    </row>
    <row r="291" spans="2:14" ht="14.25" customHeight="1">
      <c r="B291" s="184"/>
      <c r="C291" s="184"/>
      <c r="D291" s="185">
        <v>3020</v>
      </c>
      <c r="E291" s="186" t="s">
        <v>249</v>
      </c>
      <c r="F291" s="187">
        <v>0</v>
      </c>
      <c r="G291" s="187">
        <v>0</v>
      </c>
      <c r="H291" s="188">
        <f aca="true" t="shared" si="72" ref="H291:H304">SUM(I291:M291)</f>
        <v>1500</v>
      </c>
      <c r="I291" s="188">
        <v>1500</v>
      </c>
      <c r="J291" s="188"/>
      <c r="K291" s="188"/>
      <c r="L291" s="188"/>
      <c r="M291" s="185"/>
      <c r="N291" s="189"/>
    </row>
    <row r="292" spans="2:14" ht="12.75">
      <c r="B292" s="184"/>
      <c r="C292" s="184"/>
      <c r="D292" s="185">
        <v>4010</v>
      </c>
      <c r="E292" s="186" t="s">
        <v>238</v>
      </c>
      <c r="F292" s="187">
        <v>0</v>
      </c>
      <c r="G292" s="187">
        <v>0</v>
      </c>
      <c r="H292" s="188">
        <f t="shared" si="72"/>
        <v>107048</v>
      </c>
      <c r="I292" s="188">
        <v>107048</v>
      </c>
      <c r="J292" s="188"/>
      <c r="K292" s="188"/>
      <c r="L292" s="188"/>
      <c r="M292" s="185"/>
      <c r="N292" s="189"/>
    </row>
    <row r="293" spans="2:14" ht="12.75">
      <c r="B293" s="184"/>
      <c r="C293" s="184"/>
      <c r="D293" s="185">
        <v>4040</v>
      </c>
      <c r="E293" s="185" t="s">
        <v>239</v>
      </c>
      <c r="F293" s="187">
        <v>0</v>
      </c>
      <c r="G293" s="187">
        <v>0</v>
      </c>
      <c r="H293" s="188">
        <f t="shared" si="72"/>
        <v>9830</v>
      </c>
      <c r="I293" s="188">
        <v>9830</v>
      </c>
      <c r="J293" s="188"/>
      <c r="K293" s="188"/>
      <c r="L293" s="188"/>
      <c r="M293" s="185"/>
      <c r="N293" s="189"/>
    </row>
    <row r="294" spans="2:14" ht="12.75">
      <c r="B294" s="184"/>
      <c r="C294" s="184"/>
      <c r="D294" s="185">
        <v>4110</v>
      </c>
      <c r="E294" s="185" t="s">
        <v>240</v>
      </c>
      <c r="F294" s="187">
        <v>0</v>
      </c>
      <c r="G294" s="187">
        <v>0</v>
      </c>
      <c r="H294" s="188">
        <f t="shared" si="72"/>
        <v>18069</v>
      </c>
      <c r="I294" s="188">
        <v>18069</v>
      </c>
      <c r="J294" s="188"/>
      <c r="K294" s="188"/>
      <c r="L294" s="188"/>
      <c r="M294" s="185"/>
      <c r="N294" s="189"/>
    </row>
    <row r="295" spans="2:14" ht="12.75">
      <c r="B295" s="184"/>
      <c r="C295" s="184"/>
      <c r="D295" s="185">
        <v>4120</v>
      </c>
      <c r="E295" s="185" t="s">
        <v>241</v>
      </c>
      <c r="F295" s="187">
        <v>0</v>
      </c>
      <c r="G295" s="187">
        <v>0</v>
      </c>
      <c r="H295" s="188">
        <f t="shared" si="72"/>
        <v>2863</v>
      </c>
      <c r="I295" s="188">
        <v>2863</v>
      </c>
      <c r="J295" s="188"/>
      <c r="K295" s="188"/>
      <c r="L295" s="188"/>
      <c r="M295" s="185"/>
      <c r="N295" s="189"/>
    </row>
    <row r="296" spans="2:14" ht="12.75">
      <c r="B296" s="184"/>
      <c r="C296" s="184"/>
      <c r="D296" s="185">
        <v>4170</v>
      </c>
      <c r="E296" s="185" t="s">
        <v>224</v>
      </c>
      <c r="F296" s="187">
        <v>0</v>
      </c>
      <c r="G296" s="187">
        <v>0</v>
      </c>
      <c r="H296" s="188">
        <f t="shared" si="72"/>
        <v>3000</v>
      </c>
      <c r="I296" s="188">
        <v>3000</v>
      </c>
      <c r="J296" s="188"/>
      <c r="K296" s="188"/>
      <c r="L296" s="188"/>
      <c r="M296" s="185"/>
      <c r="N296" s="189"/>
    </row>
    <row r="297" spans="2:14" ht="12.75">
      <c r="B297" s="184"/>
      <c r="C297" s="184"/>
      <c r="D297" s="185">
        <v>4210</v>
      </c>
      <c r="E297" s="185" t="s">
        <v>150</v>
      </c>
      <c r="F297" s="187">
        <v>0</v>
      </c>
      <c r="G297" s="187">
        <v>0</v>
      </c>
      <c r="H297" s="188">
        <f t="shared" si="72"/>
        <v>10850</v>
      </c>
      <c r="I297" s="188">
        <v>10850</v>
      </c>
      <c r="J297" s="188"/>
      <c r="K297" s="188"/>
      <c r="L297" s="188"/>
      <c r="M297" s="185"/>
      <c r="N297" s="189"/>
    </row>
    <row r="298" spans="2:14" ht="12.75">
      <c r="B298" s="184"/>
      <c r="C298" s="184"/>
      <c r="D298" s="185">
        <v>4270</v>
      </c>
      <c r="E298" s="185" t="s">
        <v>216</v>
      </c>
      <c r="F298" s="187">
        <v>0</v>
      </c>
      <c r="G298" s="187">
        <v>0</v>
      </c>
      <c r="H298" s="188">
        <f t="shared" si="72"/>
        <v>6000</v>
      </c>
      <c r="I298" s="188">
        <v>6000</v>
      </c>
      <c r="J298" s="188"/>
      <c r="K298" s="188"/>
      <c r="L298" s="188"/>
      <c r="M298" s="185"/>
      <c r="N298" s="189"/>
    </row>
    <row r="299" spans="2:14" ht="12.75">
      <c r="B299" s="184"/>
      <c r="C299" s="184"/>
      <c r="D299" s="185">
        <v>4280</v>
      </c>
      <c r="E299" s="186" t="s">
        <v>251</v>
      </c>
      <c r="F299" s="187">
        <v>0</v>
      </c>
      <c r="G299" s="187">
        <v>0</v>
      </c>
      <c r="H299" s="188">
        <f t="shared" si="72"/>
        <v>200</v>
      </c>
      <c r="I299" s="188">
        <v>200</v>
      </c>
      <c r="J299" s="188"/>
      <c r="K299" s="188"/>
      <c r="L299" s="188"/>
      <c r="M299" s="185"/>
      <c r="N299" s="189"/>
    </row>
    <row r="300" spans="2:14" ht="12.75">
      <c r="B300" s="184"/>
      <c r="C300" s="184"/>
      <c r="D300" s="185">
        <v>4300</v>
      </c>
      <c r="E300" s="185" t="s">
        <v>151</v>
      </c>
      <c r="F300" s="187">
        <v>0</v>
      </c>
      <c r="G300" s="187">
        <v>0</v>
      </c>
      <c r="H300" s="188">
        <f t="shared" si="72"/>
        <v>1200</v>
      </c>
      <c r="I300" s="188">
        <v>1200</v>
      </c>
      <c r="J300" s="188"/>
      <c r="K300" s="188"/>
      <c r="L300" s="188"/>
      <c r="M300" s="185"/>
      <c r="N300" s="189"/>
    </row>
    <row r="301" spans="2:14" ht="12.75">
      <c r="B301" s="184"/>
      <c r="C301" s="184"/>
      <c r="D301" s="185">
        <v>4410</v>
      </c>
      <c r="E301" s="186" t="s">
        <v>243</v>
      </c>
      <c r="F301" s="187">
        <v>0</v>
      </c>
      <c r="G301" s="187">
        <v>0</v>
      </c>
      <c r="H301" s="188">
        <f t="shared" si="72"/>
        <v>250</v>
      </c>
      <c r="I301" s="188">
        <v>250</v>
      </c>
      <c r="J301" s="188"/>
      <c r="K301" s="188"/>
      <c r="L301" s="188"/>
      <c r="M301" s="185"/>
      <c r="N301" s="189"/>
    </row>
    <row r="302" spans="2:14" ht="12.75">
      <c r="B302" s="184"/>
      <c r="C302" s="184"/>
      <c r="D302" s="185">
        <v>4440</v>
      </c>
      <c r="E302" s="185" t="s">
        <v>253</v>
      </c>
      <c r="F302" s="187">
        <v>0</v>
      </c>
      <c r="G302" s="187">
        <v>0</v>
      </c>
      <c r="H302" s="188">
        <f t="shared" si="72"/>
        <v>5632</v>
      </c>
      <c r="I302" s="188">
        <v>5632</v>
      </c>
      <c r="J302" s="188"/>
      <c r="K302" s="188"/>
      <c r="L302" s="188"/>
      <c r="M302" s="185"/>
      <c r="N302" s="189"/>
    </row>
    <row r="303" spans="2:14" ht="25.5">
      <c r="B303" s="184"/>
      <c r="C303" s="184"/>
      <c r="D303" s="185">
        <v>4700</v>
      </c>
      <c r="E303" s="186" t="s">
        <v>273</v>
      </c>
      <c r="F303" s="187">
        <v>0</v>
      </c>
      <c r="G303" s="187">
        <v>0</v>
      </c>
      <c r="H303" s="188">
        <f t="shared" si="72"/>
        <v>700</v>
      </c>
      <c r="I303" s="188">
        <v>700</v>
      </c>
      <c r="J303" s="188"/>
      <c r="K303" s="188"/>
      <c r="L303" s="188"/>
      <c r="M303" s="185"/>
      <c r="N303" s="189"/>
    </row>
    <row r="304" spans="2:14" ht="25.5">
      <c r="B304" s="184"/>
      <c r="C304" s="184"/>
      <c r="D304" s="185">
        <v>4740</v>
      </c>
      <c r="E304" s="186" t="s">
        <v>244</v>
      </c>
      <c r="F304" s="187">
        <v>0</v>
      </c>
      <c r="G304" s="187">
        <v>0</v>
      </c>
      <c r="H304" s="188">
        <f t="shared" si="72"/>
        <v>50</v>
      </c>
      <c r="I304" s="188">
        <v>50</v>
      </c>
      <c r="J304" s="188"/>
      <c r="K304" s="188"/>
      <c r="L304" s="188"/>
      <c r="M304" s="185"/>
      <c r="N304" s="189"/>
    </row>
    <row r="305" spans="2:14" s="133" customFormat="1" ht="12.75">
      <c r="B305" s="192"/>
      <c r="C305" s="192">
        <v>80195</v>
      </c>
      <c r="D305" s="179"/>
      <c r="E305" s="179" t="s">
        <v>32</v>
      </c>
      <c r="F305" s="181">
        <f aca="true" t="shared" si="73" ref="F305:M305">F306</f>
        <v>4849</v>
      </c>
      <c r="G305" s="181">
        <f t="shared" si="73"/>
        <v>4849</v>
      </c>
      <c r="H305" s="182">
        <f t="shared" si="73"/>
        <v>22211</v>
      </c>
      <c r="I305" s="182">
        <f t="shared" si="73"/>
        <v>0</v>
      </c>
      <c r="J305" s="182">
        <f t="shared" si="73"/>
        <v>22211</v>
      </c>
      <c r="K305" s="182">
        <f t="shared" si="73"/>
        <v>0</v>
      </c>
      <c r="L305" s="182">
        <f t="shared" si="73"/>
        <v>0</v>
      </c>
      <c r="M305" s="181">
        <f t="shared" si="73"/>
        <v>0</v>
      </c>
      <c r="N305" s="183">
        <f>H305/G305</f>
        <v>4.5805320684677255</v>
      </c>
    </row>
    <row r="306" spans="2:14" ht="12.75">
      <c r="B306" s="184"/>
      <c r="C306" s="184"/>
      <c r="D306" s="185">
        <v>4300</v>
      </c>
      <c r="E306" s="185" t="s">
        <v>151</v>
      </c>
      <c r="F306" s="187">
        <v>4849</v>
      </c>
      <c r="G306" s="187">
        <v>4849</v>
      </c>
      <c r="H306" s="188">
        <f>SUM(I306:M306)</f>
        <v>22211</v>
      </c>
      <c r="I306" s="188"/>
      <c r="J306" s="188">
        <v>22211</v>
      </c>
      <c r="K306" s="188"/>
      <c r="L306" s="188"/>
      <c r="M306" s="185"/>
      <c r="N306" s="189">
        <f>H306/G306</f>
        <v>4.5805320684677255</v>
      </c>
    </row>
    <row r="307" spans="2:14" ht="12.75">
      <c r="B307" s="184"/>
      <c r="C307" s="184"/>
      <c r="D307" s="185"/>
      <c r="E307" s="185"/>
      <c r="F307" s="187"/>
      <c r="G307" s="187"/>
      <c r="H307" s="188"/>
      <c r="I307" s="188"/>
      <c r="J307" s="188"/>
      <c r="K307" s="188"/>
      <c r="L307" s="188"/>
      <c r="M307" s="185"/>
      <c r="N307" s="189"/>
    </row>
    <row r="308" spans="2:14" s="133" customFormat="1" ht="15">
      <c r="B308" s="190">
        <v>851</v>
      </c>
      <c r="C308" s="190"/>
      <c r="D308" s="174"/>
      <c r="E308" s="174" t="s">
        <v>281</v>
      </c>
      <c r="F308" s="175">
        <f aca="true" t="shared" si="74" ref="F308:M308">F309+F314+F335</f>
        <v>324202</v>
      </c>
      <c r="G308" s="175">
        <f t="shared" si="74"/>
        <v>306675</v>
      </c>
      <c r="H308" s="50">
        <f t="shared" si="74"/>
        <v>176000</v>
      </c>
      <c r="I308" s="50">
        <f t="shared" si="74"/>
        <v>176000</v>
      </c>
      <c r="J308" s="50">
        <f t="shared" si="74"/>
        <v>0</v>
      </c>
      <c r="K308" s="50">
        <f t="shared" si="74"/>
        <v>0</v>
      </c>
      <c r="L308" s="50">
        <f t="shared" si="74"/>
        <v>0</v>
      </c>
      <c r="M308" s="175">
        <f t="shared" si="74"/>
        <v>0</v>
      </c>
      <c r="N308" s="176">
        <f>H308/G308</f>
        <v>0.5738974484389011</v>
      </c>
    </row>
    <row r="309" spans="2:14" s="133" customFormat="1" ht="12.75">
      <c r="B309" s="192"/>
      <c r="C309" s="192">
        <v>85153</v>
      </c>
      <c r="D309" s="179"/>
      <c r="E309" s="179" t="s">
        <v>282</v>
      </c>
      <c r="F309" s="181">
        <f aca="true" t="shared" si="75" ref="F309:M309">SUM(F310:F313)</f>
        <v>5000</v>
      </c>
      <c r="G309" s="181">
        <f t="shared" si="75"/>
        <v>2930</v>
      </c>
      <c r="H309" s="182">
        <f t="shared" si="75"/>
        <v>5000</v>
      </c>
      <c r="I309" s="182">
        <f t="shared" si="75"/>
        <v>5000</v>
      </c>
      <c r="J309" s="182">
        <f t="shared" si="75"/>
        <v>0</v>
      </c>
      <c r="K309" s="182">
        <f t="shared" si="75"/>
        <v>0</v>
      </c>
      <c r="L309" s="182">
        <f t="shared" si="75"/>
        <v>0</v>
      </c>
      <c r="M309" s="181">
        <f t="shared" si="75"/>
        <v>0</v>
      </c>
      <c r="N309" s="183">
        <f>H309/G309</f>
        <v>1.7064846416382253</v>
      </c>
    </row>
    <row r="310" spans="2:14" ht="12.75">
      <c r="B310" s="184"/>
      <c r="C310" s="184"/>
      <c r="D310" s="185">
        <v>4170</v>
      </c>
      <c r="E310" s="185" t="s">
        <v>224</v>
      </c>
      <c r="F310" s="187">
        <v>1000</v>
      </c>
      <c r="G310" s="187">
        <v>100</v>
      </c>
      <c r="H310" s="188">
        <f>SUM(I310:M310)</f>
        <v>2000</v>
      </c>
      <c r="I310" s="188">
        <v>2000</v>
      </c>
      <c r="J310" s="188"/>
      <c r="K310" s="188"/>
      <c r="L310" s="188"/>
      <c r="M310" s="185"/>
      <c r="N310" s="189">
        <f>H310/G310</f>
        <v>20</v>
      </c>
    </row>
    <row r="311" spans="2:14" ht="12.75">
      <c r="B311" s="184"/>
      <c r="C311" s="184"/>
      <c r="D311" s="185">
        <v>4210</v>
      </c>
      <c r="E311" s="185" t="s">
        <v>150</v>
      </c>
      <c r="F311" s="187">
        <v>2000</v>
      </c>
      <c r="G311" s="187">
        <v>2000</v>
      </c>
      <c r="H311" s="188">
        <f>SUM(I311:M311)</f>
        <v>2000</v>
      </c>
      <c r="I311" s="188">
        <v>2000</v>
      </c>
      <c r="J311" s="188"/>
      <c r="K311" s="188"/>
      <c r="L311" s="188"/>
      <c r="M311" s="185"/>
      <c r="N311" s="189">
        <f>H311/G311</f>
        <v>1</v>
      </c>
    </row>
    <row r="312" spans="2:14" ht="12.75">
      <c r="B312" s="184"/>
      <c r="C312" s="184"/>
      <c r="D312" s="185">
        <v>4300</v>
      </c>
      <c r="E312" s="185" t="s">
        <v>151</v>
      </c>
      <c r="F312" s="187">
        <v>500</v>
      </c>
      <c r="G312" s="187">
        <v>0</v>
      </c>
      <c r="H312" s="188">
        <f>SUM(I312:M312)</f>
        <v>1000</v>
      </c>
      <c r="I312" s="188">
        <v>1000</v>
      </c>
      <c r="J312" s="188"/>
      <c r="K312" s="188"/>
      <c r="L312" s="188"/>
      <c r="M312" s="185"/>
      <c r="N312" s="189"/>
    </row>
    <row r="313" spans="2:14" ht="12.75">
      <c r="B313" s="184"/>
      <c r="C313" s="184"/>
      <c r="D313" s="185">
        <v>4410</v>
      </c>
      <c r="E313" s="186" t="s">
        <v>243</v>
      </c>
      <c r="F313" s="187">
        <v>1500</v>
      </c>
      <c r="G313" s="187">
        <v>830</v>
      </c>
      <c r="H313" s="188">
        <f>SUM(I313:M313)</f>
        <v>0</v>
      </c>
      <c r="I313" s="188">
        <v>0</v>
      </c>
      <c r="J313" s="188"/>
      <c r="K313" s="188"/>
      <c r="L313" s="188"/>
      <c r="M313" s="185"/>
      <c r="N313" s="189">
        <f>H313/G313</f>
        <v>0</v>
      </c>
    </row>
    <row r="314" spans="2:14" s="133" customFormat="1" ht="12.75">
      <c r="B314" s="192"/>
      <c r="C314" s="192">
        <v>85154</v>
      </c>
      <c r="D314" s="179"/>
      <c r="E314" s="179" t="s">
        <v>283</v>
      </c>
      <c r="F314" s="181">
        <f aca="true" t="shared" si="76" ref="F314:M314">SUM(F315:F334)</f>
        <v>171002</v>
      </c>
      <c r="G314" s="181">
        <f t="shared" si="76"/>
        <v>155545</v>
      </c>
      <c r="H314" s="182">
        <f t="shared" si="76"/>
        <v>151000</v>
      </c>
      <c r="I314" s="182">
        <f t="shared" si="76"/>
        <v>151000</v>
      </c>
      <c r="J314" s="182">
        <f t="shared" si="76"/>
        <v>0</v>
      </c>
      <c r="K314" s="182">
        <f t="shared" si="76"/>
        <v>0</v>
      </c>
      <c r="L314" s="182">
        <f t="shared" si="76"/>
        <v>0</v>
      </c>
      <c r="M314" s="181">
        <f t="shared" si="76"/>
        <v>0</v>
      </c>
      <c r="N314" s="183">
        <f>H314/G314</f>
        <v>0.9707801600822913</v>
      </c>
    </row>
    <row r="315" spans="2:14" ht="38.25">
      <c r="B315" s="184"/>
      <c r="C315" s="184"/>
      <c r="D315" s="185">
        <v>2820</v>
      </c>
      <c r="E315" s="186" t="s">
        <v>284</v>
      </c>
      <c r="F315" s="135">
        <v>20000</v>
      </c>
      <c r="G315" s="187">
        <v>20000</v>
      </c>
      <c r="H315" s="188">
        <f aca="true" t="shared" si="77" ref="H315:H334">SUM(I315:M315)</f>
        <v>19000</v>
      </c>
      <c r="I315" s="188">
        <v>19000</v>
      </c>
      <c r="J315" s="188"/>
      <c r="K315" s="188"/>
      <c r="L315" s="188"/>
      <c r="M315" s="185"/>
      <c r="N315" s="189">
        <f>H315/G315</f>
        <v>0.95</v>
      </c>
    </row>
    <row r="316" spans="2:14" ht="25.5">
      <c r="B316" s="184"/>
      <c r="C316" s="184"/>
      <c r="D316" s="185">
        <v>3020</v>
      </c>
      <c r="E316" s="186" t="s">
        <v>249</v>
      </c>
      <c r="F316" s="187">
        <v>500</v>
      </c>
      <c r="G316" s="187">
        <v>0</v>
      </c>
      <c r="H316" s="188">
        <f t="shared" si="77"/>
        <v>0</v>
      </c>
      <c r="I316" s="188"/>
      <c r="J316" s="188"/>
      <c r="K316" s="188"/>
      <c r="L316" s="188"/>
      <c r="M316" s="185"/>
      <c r="N316" s="189"/>
    </row>
    <row r="317" spans="2:14" ht="12.75">
      <c r="B317" s="184"/>
      <c r="C317" s="184"/>
      <c r="D317" s="185">
        <v>3110</v>
      </c>
      <c r="E317" s="185" t="s">
        <v>285</v>
      </c>
      <c r="F317" s="187">
        <v>13000</v>
      </c>
      <c r="G317" s="187">
        <v>13000</v>
      </c>
      <c r="H317" s="188">
        <f t="shared" si="77"/>
        <v>5000</v>
      </c>
      <c r="I317" s="188">
        <v>5000</v>
      </c>
      <c r="J317" s="188"/>
      <c r="K317" s="188"/>
      <c r="L317" s="188"/>
      <c r="M317" s="185"/>
      <c r="N317" s="189">
        <f>H317/G317</f>
        <v>0.38461538461538464</v>
      </c>
    </row>
    <row r="318" spans="2:14" ht="12.75">
      <c r="B318" s="184"/>
      <c r="C318" s="184"/>
      <c r="D318" s="185">
        <v>3240</v>
      </c>
      <c r="E318" s="185" t="s">
        <v>286</v>
      </c>
      <c r="F318" s="187">
        <v>3000</v>
      </c>
      <c r="G318" s="187">
        <v>2600</v>
      </c>
      <c r="H318" s="188">
        <f t="shared" si="77"/>
        <v>7000</v>
      </c>
      <c r="I318" s="188">
        <v>7000</v>
      </c>
      <c r="J318" s="188"/>
      <c r="K318" s="188"/>
      <c r="L318" s="188"/>
      <c r="M318" s="185"/>
      <c r="N318" s="189">
        <f>H318/G318</f>
        <v>2.6923076923076925</v>
      </c>
    </row>
    <row r="319" spans="2:14" ht="12.75">
      <c r="B319" s="184"/>
      <c r="C319" s="184"/>
      <c r="D319" s="185">
        <v>4010</v>
      </c>
      <c r="E319" s="186" t="s">
        <v>238</v>
      </c>
      <c r="F319" s="135">
        <v>0</v>
      </c>
      <c r="G319" s="187">
        <v>0</v>
      </c>
      <c r="H319" s="188">
        <f t="shared" si="77"/>
        <v>0</v>
      </c>
      <c r="I319" s="188"/>
      <c r="J319" s="188"/>
      <c r="K319" s="188"/>
      <c r="L319" s="188"/>
      <c r="M319" s="185"/>
      <c r="N319" s="189"/>
    </row>
    <row r="320" spans="2:14" ht="12.75">
      <c r="B320" s="184"/>
      <c r="C320" s="184"/>
      <c r="D320" s="185">
        <v>4040</v>
      </c>
      <c r="E320" s="185" t="s">
        <v>239</v>
      </c>
      <c r="F320" s="187">
        <v>400</v>
      </c>
      <c r="G320" s="187">
        <v>400</v>
      </c>
      <c r="H320" s="188">
        <f t="shared" si="77"/>
        <v>0</v>
      </c>
      <c r="I320" s="188"/>
      <c r="J320" s="188"/>
      <c r="K320" s="188"/>
      <c r="L320" s="188"/>
      <c r="M320" s="185"/>
      <c r="N320" s="189">
        <f>H320/G320</f>
        <v>0</v>
      </c>
    </row>
    <row r="321" spans="2:14" ht="12.75">
      <c r="B321" s="184"/>
      <c r="C321" s="184"/>
      <c r="D321" s="185">
        <v>4110</v>
      </c>
      <c r="E321" s="185" t="s">
        <v>240</v>
      </c>
      <c r="F321" s="187">
        <v>1400</v>
      </c>
      <c r="G321" s="187">
        <v>135</v>
      </c>
      <c r="H321" s="188">
        <f t="shared" si="77"/>
        <v>0</v>
      </c>
      <c r="I321" s="188"/>
      <c r="J321" s="188"/>
      <c r="K321" s="188"/>
      <c r="L321" s="188"/>
      <c r="M321" s="185"/>
      <c r="N321" s="189">
        <f>H321/G321</f>
        <v>0</v>
      </c>
    </row>
    <row r="322" spans="2:14" ht="12.75">
      <c r="B322" s="184"/>
      <c r="C322" s="184"/>
      <c r="D322" s="185">
        <v>4120</v>
      </c>
      <c r="E322" s="185" t="s">
        <v>241</v>
      </c>
      <c r="F322" s="187">
        <v>300</v>
      </c>
      <c r="G322" s="187">
        <v>10</v>
      </c>
      <c r="H322" s="188">
        <f t="shared" si="77"/>
        <v>0</v>
      </c>
      <c r="I322" s="188"/>
      <c r="J322" s="188"/>
      <c r="K322" s="188"/>
      <c r="L322" s="188"/>
      <c r="M322" s="185"/>
      <c r="N322" s="189">
        <f>H322/G322</f>
        <v>0</v>
      </c>
    </row>
    <row r="323" spans="2:14" ht="12.75">
      <c r="B323" s="184"/>
      <c r="C323" s="184"/>
      <c r="D323" s="185">
        <v>4170</v>
      </c>
      <c r="E323" s="185" t="s">
        <v>224</v>
      </c>
      <c r="F323" s="187">
        <v>30000</v>
      </c>
      <c r="G323" s="187">
        <v>24000</v>
      </c>
      <c r="H323" s="188">
        <f t="shared" si="77"/>
        <v>23000</v>
      </c>
      <c r="I323" s="188">
        <v>23000</v>
      </c>
      <c r="J323" s="188"/>
      <c r="K323" s="188"/>
      <c r="L323" s="188"/>
      <c r="M323" s="185"/>
      <c r="N323" s="189">
        <f>H323/G323</f>
        <v>0.9583333333333334</v>
      </c>
    </row>
    <row r="324" spans="2:14" ht="12.75">
      <c r="B324" s="184"/>
      <c r="C324" s="184"/>
      <c r="D324" s="185">
        <v>4210</v>
      </c>
      <c r="E324" s="185" t="s">
        <v>150</v>
      </c>
      <c r="F324" s="187">
        <v>13100</v>
      </c>
      <c r="G324" s="187">
        <v>13100</v>
      </c>
      <c r="H324" s="188">
        <f t="shared" si="77"/>
        <v>13000</v>
      </c>
      <c r="I324" s="188">
        <v>13000</v>
      </c>
      <c r="J324" s="188"/>
      <c r="K324" s="188"/>
      <c r="L324" s="188"/>
      <c r="M324" s="185"/>
      <c r="N324" s="189">
        <f>H324/G324</f>
        <v>0.9923664122137404</v>
      </c>
    </row>
    <row r="325" spans="2:14" ht="25.5">
      <c r="B325" s="184"/>
      <c r="C325" s="184"/>
      <c r="D325" s="185">
        <v>4230</v>
      </c>
      <c r="E325" s="186" t="s">
        <v>230</v>
      </c>
      <c r="F325" s="187">
        <v>900</v>
      </c>
      <c r="G325" s="187">
        <v>0</v>
      </c>
      <c r="H325" s="188">
        <f t="shared" si="77"/>
        <v>0</v>
      </c>
      <c r="I325" s="188"/>
      <c r="J325" s="188"/>
      <c r="K325" s="188"/>
      <c r="L325" s="188"/>
      <c r="M325" s="185"/>
      <c r="N325" s="189"/>
    </row>
    <row r="326" spans="2:14" ht="12.75">
      <c r="B326" s="184"/>
      <c r="C326" s="184"/>
      <c r="D326" s="185">
        <v>4270</v>
      </c>
      <c r="E326" s="185" t="s">
        <v>216</v>
      </c>
      <c r="F326" s="187">
        <v>1500</v>
      </c>
      <c r="G326" s="187">
        <v>0</v>
      </c>
      <c r="H326" s="188">
        <f t="shared" si="77"/>
        <v>1500</v>
      </c>
      <c r="I326" s="188">
        <v>1500</v>
      </c>
      <c r="J326" s="188"/>
      <c r="K326" s="188"/>
      <c r="L326" s="188"/>
      <c r="M326" s="185"/>
      <c r="N326" s="189"/>
    </row>
    <row r="327" spans="2:14" ht="12.75">
      <c r="B327" s="184"/>
      <c r="C327" s="184"/>
      <c r="D327" s="185">
        <v>4300</v>
      </c>
      <c r="E327" s="185" t="s">
        <v>151</v>
      </c>
      <c r="F327" s="187">
        <v>38902</v>
      </c>
      <c r="G327" s="187">
        <v>35000</v>
      </c>
      <c r="H327" s="188">
        <f t="shared" si="77"/>
        <v>35000</v>
      </c>
      <c r="I327" s="188">
        <v>35000</v>
      </c>
      <c r="J327" s="188"/>
      <c r="K327" s="188"/>
      <c r="L327" s="188"/>
      <c r="M327" s="185"/>
      <c r="N327" s="189">
        <f>H327/G327</f>
        <v>1</v>
      </c>
    </row>
    <row r="328" spans="2:14" ht="12.75">
      <c r="B328" s="184"/>
      <c r="C328" s="184"/>
      <c r="D328" s="185">
        <v>4410</v>
      </c>
      <c r="E328" s="186" t="s">
        <v>243</v>
      </c>
      <c r="F328" s="187">
        <v>200</v>
      </c>
      <c r="G328" s="187">
        <v>0</v>
      </c>
      <c r="H328" s="188">
        <f t="shared" si="77"/>
        <v>400</v>
      </c>
      <c r="I328" s="188">
        <v>400</v>
      </c>
      <c r="J328" s="188"/>
      <c r="K328" s="188"/>
      <c r="L328" s="188"/>
      <c r="M328" s="185"/>
      <c r="N328" s="189"/>
    </row>
    <row r="329" spans="2:14" ht="12.75">
      <c r="B329" s="184"/>
      <c r="C329" s="184"/>
      <c r="D329" s="185">
        <v>4430</v>
      </c>
      <c r="E329" s="185" t="s">
        <v>152</v>
      </c>
      <c r="F329" s="187">
        <v>100</v>
      </c>
      <c r="G329" s="187">
        <v>100</v>
      </c>
      <c r="H329" s="188">
        <f t="shared" si="77"/>
        <v>100</v>
      </c>
      <c r="I329" s="188">
        <v>100</v>
      </c>
      <c r="J329" s="188"/>
      <c r="K329" s="188"/>
      <c r="L329" s="188"/>
      <c r="M329" s="185"/>
      <c r="N329" s="189">
        <f>H329/G329</f>
        <v>1</v>
      </c>
    </row>
    <row r="330" spans="2:14" ht="12.75">
      <c r="B330" s="184"/>
      <c r="C330" s="184"/>
      <c r="D330" s="185">
        <v>4440</v>
      </c>
      <c r="E330" s="185" t="s">
        <v>253</v>
      </c>
      <c r="F330" s="187">
        <v>500</v>
      </c>
      <c r="G330" s="187">
        <v>0</v>
      </c>
      <c r="H330" s="188">
        <f t="shared" si="77"/>
        <v>0</v>
      </c>
      <c r="I330" s="188"/>
      <c r="J330" s="188"/>
      <c r="K330" s="188"/>
      <c r="L330" s="188"/>
      <c r="M330" s="185"/>
      <c r="N330" s="189"/>
    </row>
    <row r="331" spans="2:14" ht="25.5">
      <c r="B331" s="184"/>
      <c r="C331" s="184"/>
      <c r="D331" s="185">
        <v>4740</v>
      </c>
      <c r="E331" s="186" t="s">
        <v>244</v>
      </c>
      <c r="F331" s="187">
        <v>1000</v>
      </c>
      <c r="G331" s="187">
        <v>1000</v>
      </c>
      <c r="H331" s="188">
        <f t="shared" si="77"/>
        <v>1000</v>
      </c>
      <c r="I331" s="188">
        <v>1000</v>
      </c>
      <c r="J331" s="188"/>
      <c r="K331" s="188"/>
      <c r="L331" s="188"/>
      <c r="M331" s="185"/>
      <c r="N331" s="189">
        <f aca="true" t="shared" si="78" ref="N331:N336">H331/G331</f>
        <v>1</v>
      </c>
    </row>
    <row r="332" spans="2:14" ht="25.5">
      <c r="B332" s="184"/>
      <c r="C332" s="184"/>
      <c r="D332" s="185">
        <v>4750</v>
      </c>
      <c r="E332" s="186" t="s">
        <v>245</v>
      </c>
      <c r="F332" s="187">
        <v>2200</v>
      </c>
      <c r="G332" s="187">
        <v>2200</v>
      </c>
      <c r="H332" s="188">
        <f t="shared" si="77"/>
        <v>2000</v>
      </c>
      <c r="I332" s="188">
        <v>2000</v>
      </c>
      <c r="J332" s="188"/>
      <c r="K332" s="188"/>
      <c r="L332" s="188"/>
      <c r="M332" s="185"/>
      <c r="N332" s="189">
        <f t="shared" si="78"/>
        <v>0.9090909090909091</v>
      </c>
    </row>
    <row r="333" spans="2:14" ht="12.75">
      <c r="B333" s="184"/>
      <c r="C333" s="184"/>
      <c r="D333" s="185">
        <v>6050</v>
      </c>
      <c r="E333" s="186" t="s">
        <v>209</v>
      </c>
      <c r="F333" s="187">
        <v>40000</v>
      </c>
      <c r="G333" s="187">
        <v>40000</v>
      </c>
      <c r="H333" s="188">
        <f t="shared" si="77"/>
        <v>40000</v>
      </c>
      <c r="I333" s="188">
        <v>40000</v>
      </c>
      <c r="J333" s="188"/>
      <c r="K333" s="188"/>
      <c r="L333" s="188"/>
      <c r="M333" s="185"/>
      <c r="N333" s="189">
        <f t="shared" si="78"/>
        <v>1</v>
      </c>
    </row>
    <row r="334" spans="2:14" ht="25.5">
      <c r="B334" s="184"/>
      <c r="C334" s="184"/>
      <c r="D334" s="185">
        <v>6060</v>
      </c>
      <c r="E334" s="186" t="s">
        <v>234</v>
      </c>
      <c r="F334" s="187">
        <v>4000</v>
      </c>
      <c r="G334" s="187">
        <v>4000</v>
      </c>
      <c r="H334" s="188">
        <f t="shared" si="77"/>
        <v>4000</v>
      </c>
      <c r="I334" s="188">
        <v>4000</v>
      </c>
      <c r="J334" s="188"/>
      <c r="K334" s="188"/>
      <c r="L334" s="188"/>
      <c r="M334" s="185"/>
      <c r="N334" s="189">
        <f t="shared" si="78"/>
        <v>1</v>
      </c>
    </row>
    <row r="335" spans="2:14" s="133" customFormat="1" ht="12.75">
      <c r="B335" s="192"/>
      <c r="C335" s="192">
        <v>85195</v>
      </c>
      <c r="D335" s="179"/>
      <c r="E335" s="179" t="s">
        <v>32</v>
      </c>
      <c r="F335" s="181">
        <f aca="true" t="shared" si="79" ref="F335:M335">F336</f>
        <v>148200</v>
      </c>
      <c r="G335" s="181">
        <f t="shared" si="79"/>
        <v>148200</v>
      </c>
      <c r="H335" s="182">
        <f t="shared" si="79"/>
        <v>20000</v>
      </c>
      <c r="I335" s="182">
        <f t="shared" si="79"/>
        <v>20000</v>
      </c>
      <c r="J335" s="182">
        <f t="shared" si="79"/>
        <v>0</v>
      </c>
      <c r="K335" s="182">
        <f t="shared" si="79"/>
        <v>0</v>
      </c>
      <c r="L335" s="182">
        <f t="shared" si="79"/>
        <v>0</v>
      </c>
      <c r="M335" s="181">
        <f t="shared" si="79"/>
        <v>0</v>
      </c>
      <c r="N335" s="183">
        <f t="shared" si="78"/>
        <v>0.1349527665317139</v>
      </c>
    </row>
    <row r="336" spans="2:14" ht="51">
      <c r="B336" s="184"/>
      <c r="C336" s="184"/>
      <c r="D336" s="185">
        <v>6220</v>
      </c>
      <c r="E336" s="186" t="s">
        <v>287</v>
      </c>
      <c r="F336" s="187">
        <v>148200</v>
      </c>
      <c r="G336" s="187">
        <v>148200</v>
      </c>
      <c r="H336" s="188">
        <f>SUM(I336:M336)</f>
        <v>20000</v>
      </c>
      <c r="I336" s="188">
        <v>20000</v>
      </c>
      <c r="J336" s="188"/>
      <c r="K336" s="188"/>
      <c r="L336" s="188"/>
      <c r="M336" s="185"/>
      <c r="N336" s="189">
        <f t="shared" si="78"/>
        <v>0.1349527665317139</v>
      </c>
    </row>
    <row r="337" spans="2:14" ht="12.75">
      <c r="B337" s="184"/>
      <c r="C337" s="184"/>
      <c r="D337" s="185"/>
      <c r="E337" s="185"/>
      <c r="F337" s="187"/>
      <c r="G337" s="187"/>
      <c r="H337" s="188"/>
      <c r="I337" s="188"/>
      <c r="J337" s="188"/>
      <c r="K337" s="188"/>
      <c r="L337" s="188"/>
      <c r="M337" s="185"/>
      <c r="N337" s="189"/>
    </row>
    <row r="338" spans="2:14" s="133" customFormat="1" ht="15">
      <c r="B338" s="190">
        <v>852</v>
      </c>
      <c r="C338" s="190"/>
      <c r="D338" s="174"/>
      <c r="E338" s="174" t="s">
        <v>114</v>
      </c>
      <c r="F338" s="175">
        <f aca="true" t="shared" si="80" ref="F338:M338">F339+F341+F359+F361+F363+F365+F384+F393+F395</f>
        <v>3894401</v>
      </c>
      <c r="G338" s="175">
        <f t="shared" si="80"/>
        <v>3581299</v>
      </c>
      <c r="H338" s="50">
        <f t="shared" si="80"/>
        <v>3576010</v>
      </c>
      <c r="I338" s="50">
        <f t="shared" si="80"/>
        <v>513710</v>
      </c>
      <c r="J338" s="50">
        <f t="shared" si="80"/>
        <v>198300</v>
      </c>
      <c r="K338" s="50">
        <f t="shared" si="80"/>
        <v>0</v>
      </c>
      <c r="L338" s="50">
        <f t="shared" si="80"/>
        <v>2864000</v>
      </c>
      <c r="M338" s="175">
        <f t="shared" si="80"/>
        <v>0</v>
      </c>
      <c r="N338" s="176">
        <f aca="true" t="shared" si="81" ref="N338:N372">H338/G338</f>
        <v>0.9985231615679115</v>
      </c>
    </row>
    <row r="339" spans="2:14" s="133" customFormat="1" ht="12.75">
      <c r="B339" s="192"/>
      <c r="C339" s="192">
        <v>85202</v>
      </c>
      <c r="D339" s="179"/>
      <c r="E339" s="179" t="s">
        <v>288</v>
      </c>
      <c r="F339" s="181">
        <f aca="true" t="shared" si="82" ref="F339:M339">SUM(F340)</f>
        <v>20000</v>
      </c>
      <c r="G339" s="181">
        <f t="shared" si="82"/>
        <v>14000</v>
      </c>
      <c r="H339" s="182">
        <f t="shared" si="82"/>
        <v>20000</v>
      </c>
      <c r="I339" s="182">
        <f t="shared" si="82"/>
        <v>20000</v>
      </c>
      <c r="J339" s="182">
        <f t="shared" si="82"/>
        <v>0</v>
      </c>
      <c r="K339" s="182">
        <f t="shared" si="82"/>
        <v>0</v>
      </c>
      <c r="L339" s="182">
        <f t="shared" si="82"/>
        <v>0</v>
      </c>
      <c r="M339" s="181">
        <f t="shared" si="82"/>
        <v>0</v>
      </c>
      <c r="N339" s="183">
        <f t="shared" si="81"/>
        <v>1.4285714285714286</v>
      </c>
    </row>
    <row r="340" spans="2:14" ht="38.25">
      <c r="B340" s="206"/>
      <c r="C340" s="218"/>
      <c r="D340" s="219">
        <v>4330</v>
      </c>
      <c r="E340" s="220" t="s">
        <v>289</v>
      </c>
      <c r="F340" s="187">
        <v>20000</v>
      </c>
      <c r="G340" s="187">
        <v>14000</v>
      </c>
      <c r="H340" s="188">
        <f>SUM(I340:M340)</f>
        <v>20000</v>
      </c>
      <c r="I340" s="188">
        <v>20000</v>
      </c>
      <c r="J340" s="188"/>
      <c r="K340" s="188"/>
      <c r="L340" s="188"/>
      <c r="M340" s="185"/>
      <c r="N340" s="189">
        <f t="shared" si="81"/>
        <v>1.4285714285714286</v>
      </c>
    </row>
    <row r="341" spans="2:14" s="133" customFormat="1" ht="51">
      <c r="B341" s="192"/>
      <c r="C341" s="192">
        <v>85212</v>
      </c>
      <c r="D341" s="179"/>
      <c r="E341" s="180" t="s">
        <v>115</v>
      </c>
      <c r="F341" s="181">
        <f aca="true" t="shared" si="83" ref="F341:M341">SUM(F342:F358)</f>
        <v>3003000</v>
      </c>
      <c r="G341" s="181">
        <f t="shared" si="83"/>
        <v>2718167</v>
      </c>
      <c r="H341" s="182">
        <f t="shared" si="83"/>
        <v>2705000</v>
      </c>
      <c r="I341" s="182">
        <f t="shared" si="83"/>
        <v>5000</v>
      </c>
      <c r="J341" s="182">
        <f t="shared" si="83"/>
        <v>0</v>
      </c>
      <c r="K341" s="182">
        <f t="shared" si="83"/>
        <v>0</v>
      </c>
      <c r="L341" s="182">
        <f t="shared" si="83"/>
        <v>2700000</v>
      </c>
      <c r="M341" s="181">
        <f t="shared" si="83"/>
        <v>0</v>
      </c>
      <c r="N341" s="183">
        <f t="shared" si="81"/>
        <v>0.995155926769768</v>
      </c>
    </row>
    <row r="342" spans="2:14" ht="38.25">
      <c r="B342" s="184"/>
      <c r="C342" s="184"/>
      <c r="D342" s="185">
        <v>2910</v>
      </c>
      <c r="E342" s="186" t="s">
        <v>290</v>
      </c>
      <c r="F342" s="187">
        <v>3000</v>
      </c>
      <c r="G342" s="187">
        <v>1229</v>
      </c>
      <c r="H342" s="188">
        <f aca="true" t="shared" si="84" ref="H342:H358">SUM(I342:M342)</f>
        <v>5000</v>
      </c>
      <c r="I342" s="188">
        <v>5000</v>
      </c>
      <c r="J342" s="188"/>
      <c r="K342" s="188"/>
      <c r="L342" s="188"/>
      <c r="M342" s="185"/>
      <c r="N342" s="189">
        <f t="shared" si="81"/>
        <v>4.068348250610252</v>
      </c>
    </row>
    <row r="343" spans="2:14" ht="25.5">
      <c r="B343" s="184"/>
      <c r="C343" s="184"/>
      <c r="D343" s="185">
        <v>3020</v>
      </c>
      <c r="E343" s="186" t="s">
        <v>249</v>
      </c>
      <c r="F343" s="187">
        <v>200</v>
      </c>
      <c r="G343" s="187">
        <v>236</v>
      </c>
      <c r="H343" s="188">
        <f t="shared" si="84"/>
        <v>360</v>
      </c>
      <c r="I343" s="188"/>
      <c r="J343" s="188"/>
      <c r="K343" s="188"/>
      <c r="L343" s="188">
        <v>360</v>
      </c>
      <c r="M343" s="185"/>
      <c r="N343" s="189">
        <f t="shared" si="81"/>
        <v>1.5254237288135593</v>
      </c>
    </row>
    <row r="344" spans="2:14" ht="12.75">
      <c r="B344" s="184"/>
      <c r="C344" s="184"/>
      <c r="D344" s="185">
        <v>3110</v>
      </c>
      <c r="E344" s="185" t="s">
        <v>285</v>
      </c>
      <c r="F344" s="187">
        <v>2882620</v>
      </c>
      <c r="G344" s="187">
        <v>2599558</v>
      </c>
      <c r="H344" s="188">
        <f t="shared" si="84"/>
        <v>2591338</v>
      </c>
      <c r="I344" s="188"/>
      <c r="J344" s="188"/>
      <c r="K344" s="188"/>
      <c r="L344" s="188">
        <v>2591338</v>
      </c>
      <c r="M344" s="185"/>
      <c r="N344" s="189">
        <f t="shared" si="81"/>
        <v>0.996837923985539</v>
      </c>
    </row>
    <row r="345" spans="2:14" ht="12.75">
      <c r="B345" s="184"/>
      <c r="C345" s="184"/>
      <c r="D345" s="185">
        <v>4010</v>
      </c>
      <c r="E345" s="186" t="s">
        <v>238</v>
      </c>
      <c r="F345" s="187">
        <v>42141</v>
      </c>
      <c r="G345" s="187">
        <v>42141</v>
      </c>
      <c r="H345" s="188">
        <f t="shared" si="84"/>
        <v>49291</v>
      </c>
      <c r="I345" s="188"/>
      <c r="J345" s="188"/>
      <c r="K345" s="188"/>
      <c r="L345" s="188">
        <v>49291</v>
      </c>
      <c r="M345" s="185"/>
      <c r="N345" s="189">
        <f t="shared" si="81"/>
        <v>1.1696684938658313</v>
      </c>
    </row>
    <row r="346" spans="2:14" ht="12.75">
      <c r="B346" s="184"/>
      <c r="C346" s="184"/>
      <c r="D346" s="185">
        <v>4040</v>
      </c>
      <c r="E346" s="185" t="s">
        <v>239</v>
      </c>
      <c r="F346" s="187">
        <v>2650</v>
      </c>
      <c r="G346" s="187">
        <v>2614</v>
      </c>
      <c r="H346" s="188">
        <f t="shared" si="84"/>
        <v>4000</v>
      </c>
      <c r="I346" s="188"/>
      <c r="J346" s="188"/>
      <c r="K346" s="188"/>
      <c r="L346" s="188">
        <v>4000</v>
      </c>
      <c r="M346" s="185"/>
      <c r="N346" s="189">
        <f t="shared" si="81"/>
        <v>1.530221882172915</v>
      </c>
    </row>
    <row r="347" spans="2:14" ht="12.75">
      <c r="B347" s="184"/>
      <c r="C347" s="184"/>
      <c r="D347" s="185">
        <v>4110</v>
      </c>
      <c r="E347" s="185" t="s">
        <v>240</v>
      </c>
      <c r="F347" s="187">
        <v>38515</v>
      </c>
      <c r="G347" s="187">
        <v>38515</v>
      </c>
      <c r="H347" s="188">
        <f t="shared" si="84"/>
        <v>39000</v>
      </c>
      <c r="I347" s="188"/>
      <c r="J347" s="188"/>
      <c r="K347" s="188"/>
      <c r="L347" s="188">
        <v>39000</v>
      </c>
      <c r="M347" s="185"/>
      <c r="N347" s="189">
        <f t="shared" si="81"/>
        <v>1.0125924964299624</v>
      </c>
    </row>
    <row r="348" spans="2:14" ht="12.75">
      <c r="B348" s="184"/>
      <c r="C348" s="184"/>
      <c r="D348" s="185">
        <v>4120</v>
      </c>
      <c r="E348" s="185" t="s">
        <v>241</v>
      </c>
      <c r="F348" s="187">
        <v>1220</v>
      </c>
      <c r="G348" s="187">
        <v>1220</v>
      </c>
      <c r="H348" s="188">
        <f t="shared" si="84"/>
        <v>1426</v>
      </c>
      <c r="I348" s="188"/>
      <c r="J348" s="188"/>
      <c r="K348" s="188"/>
      <c r="L348" s="188">
        <v>1426</v>
      </c>
      <c r="M348" s="185"/>
      <c r="N348" s="189">
        <f t="shared" si="81"/>
        <v>1.1688524590163933</v>
      </c>
    </row>
    <row r="349" spans="2:14" ht="12.75">
      <c r="B349" s="184"/>
      <c r="C349" s="184"/>
      <c r="D349" s="185">
        <v>4170</v>
      </c>
      <c r="E349" s="185" t="s">
        <v>224</v>
      </c>
      <c r="F349" s="187">
        <v>4920</v>
      </c>
      <c r="G349" s="187">
        <v>4920</v>
      </c>
      <c r="H349" s="188">
        <f t="shared" si="84"/>
        <v>0</v>
      </c>
      <c r="I349" s="188"/>
      <c r="J349" s="188"/>
      <c r="K349" s="188"/>
      <c r="L349" s="188">
        <v>0</v>
      </c>
      <c r="M349" s="185"/>
      <c r="N349" s="189">
        <f t="shared" si="81"/>
        <v>0</v>
      </c>
    </row>
    <row r="350" spans="2:14" ht="12.75">
      <c r="B350" s="184"/>
      <c r="C350" s="184"/>
      <c r="D350" s="185">
        <v>4210</v>
      </c>
      <c r="E350" s="185" t="s">
        <v>150</v>
      </c>
      <c r="F350" s="187">
        <v>4704</v>
      </c>
      <c r="G350" s="187">
        <v>4704</v>
      </c>
      <c r="H350" s="188">
        <f t="shared" si="84"/>
        <v>1000</v>
      </c>
      <c r="I350" s="188"/>
      <c r="J350" s="188"/>
      <c r="K350" s="188"/>
      <c r="L350" s="188">
        <v>1000</v>
      </c>
      <c r="M350" s="185"/>
      <c r="N350" s="189">
        <f t="shared" si="81"/>
        <v>0.21258503401360543</v>
      </c>
    </row>
    <row r="351" spans="2:14" ht="12.75">
      <c r="B351" s="184"/>
      <c r="C351" s="184"/>
      <c r="D351" s="185">
        <v>4300</v>
      </c>
      <c r="E351" s="185" t="s">
        <v>151</v>
      </c>
      <c r="F351" s="187">
        <v>10500</v>
      </c>
      <c r="G351" s="187">
        <v>10500</v>
      </c>
      <c r="H351" s="188">
        <f t="shared" si="84"/>
        <v>7885</v>
      </c>
      <c r="I351" s="188"/>
      <c r="J351" s="188"/>
      <c r="K351" s="188"/>
      <c r="L351" s="188">
        <v>7885</v>
      </c>
      <c r="M351" s="185"/>
      <c r="N351" s="189">
        <f t="shared" si="81"/>
        <v>0.7509523809523809</v>
      </c>
    </row>
    <row r="352" spans="2:14" ht="12.75">
      <c r="B352" s="184"/>
      <c r="C352" s="184"/>
      <c r="D352" s="185">
        <v>4350</v>
      </c>
      <c r="E352" s="185" t="s">
        <v>270</v>
      </c>
      <c r="F352" s="187">
        <v>200</v>
      </c>
      <c r="G352" s="187">
        <v>200</v>
      </c>
      <c r="H352" s="188">
        <f t="shared" si="84"/>
        <v>100</v>
      </c>
      <c r="I352" s="188"/>
      <c r="J352" s="188"/>
      <c r="K352" s="188"/>
      <c r="L352" s="188">
        <v>100</v>
      </c>
      <c r="M352" s="185"/>
      <c r="N352" s="189">
        <f t="shared" si="81"/>
        <v>0.5</v>
      </c>
    </row>
    <row r="353" spans="2:14" ht="25.5">
      <c r="B353" s="184"/>
      <c r="C353" s="184"/>
      <c r="D353" s="185">
        <v>4370</v>
      </c>
      <c r="E353" s="186" t="s">
        <v>291</v>
      </c>
      <c r="F353" s="187">
        <v>1500</v>
      </c>
      <c r="G353" s="187">
        <v>1500</v>
      </c>
      <c r="H353" s="188">
        <f t="shared" si="84"/>
        <v>900</v>
      </c>
      <c r="I353" s="188"/>
      <c r="J353" s="188"/>
      <c r="K353" s="188"/>
      <c r="L353" s="188">
        <v>900</v>
      </c>
      <c r="M353" s="185"/>
      <c r="N353" s="189">
        <f t="shared" si="81"/>
        <v>0.6</v>
      </c>
    </row>
    <row r="354" spans="2:14" ht="12.75">
      <c r="B354" s="184"/>
      <c r="C354" s="184"/>
      <c r="D354" s="185">
        <v>4410</v>
      </c>
      <c r="E354" s="185" t="s">
        <v>243</v>
      </c>
      <c r="F354" s="187">
        <v>1000</v>
      </c>
      <c r="G354" s="187">
        <v>1000</v>
      </c>
      <c r="H354" s="188">
        <f t="shared" si="84"/>
        <v>500</v>
      </c>
      <c r="I354" s="188"/>
      <c r="J354" s="188"/>
      <c r="K354" s="188"/>
      <c r="L354" s="188">
        <v>500</v>
      </c>
      <c r="M354" s="185"/>
      <c r="N354" s="189">
        <f t="shared" si="81"/>
        <v>0.5</v>
      </c>
    </row>
    <row r="355" spans="2:14" ht="12.75">
      <c r="B355" s="184"/>
      <c r="C355" s="184"/>
      <c r="D355" s="185">
        <v>4440</v>
      </c>
      <c r="E355" s="185" t="s">
        <v>253</v>
      </c>
      <c r="F355" s="187">
        <v>1530</v>
      </c>
      <c r="G355" s="187">
        <v>1530</v>
      </c>
      <c r="H355" s="188">
        <f t="shared" si="84"/>
        <v>1700</v>
      </c>
      <c r="I355" s="188"/>
      <c r="J355" s="188"/>
      <c r="K355" s="188"/>
      <c r="L355" s="188">
        <v>1700</v>
      </c>
      <c r="M355" s="185"/>
      <c r="N355" s="189">
        <f t="shared" si="81"/>
        <v>1.1111111111111112</v>
      </c>
    </row>
    <row r="356" spans="2:14" ht="25.5">
      <c r="B356" s="184"/>
      <c r="C356" s="184"/>
      <c r="D356" s="185">
        <v>4700</v>
      </c>
      <c r="E356" s="186" t="s">
        <v>292</v>
      </c>
      <c r="F356" s="187">
        <v>2500</v>
      </c>
      <c r="G356" s="187">
        <v>2500</v>
      </c>
      <c r="H356" s="188">
        <f t="shared" si="84"/>
        <v>500</v>
      </c>
      <c r="I356" s="188"/>
      <c r="J356" s="188"/>
      <c r="K356" s="188"/>
      <c r="L356" s="188">
        <v>500</v>
      </c>
      <c r="M356" s="185"/>
      <c r="N356" s="189">
        <f t="shared" si="81"/>
        <v>0.2</v>
      </c>
    </row>
    <row r="357" spans="2:14" ht="25.5">
      <c r="B357" s="184"/>
      <c r="C357" s="184"/>
      <c r="D357" s="185">
        <v>4740</v>
      </c>
      <c r="E357" s="186" t="s">
        <v>244</v>
      </c>
      <c r="F357" s="187">
        <v>1500</v>
      </c>
      <c r="G357" s="187">
        <v>1500</v>
      </c>
      <c r="H357" s="188">
        <f t="shared" si="84"/>
        <v>1000</v>
      </c>
      <c r="I357" s="188"/>
      <c r="J357" s="188"/>
      <c r="K357" s="188"/>
      <c r="L357" s="188">
        <v>1000</v>
      </c>
      <c r="M357" s="185"/>
      <c r="N357" s="189">
        <f t="shared" si="81"/>
        <v>0.6666666666666666</v>
      </c>
    </row>
    <row r="358" spans="2:14" ht="25.5">
      <c r="B358" s="184"/>
      <c r="C358" s="184"/>
      <c r="D358" s="185">
        <v>4750</v>
      </c>
      <c r="E358" s="186" t="s">
        <v>245</v>
      </c>
      <c r="F358" s="187">
        <v>4300</v>
      </c>
      <c r="G358" s="187">
        <v>4300</v>
      </c>
      <c r="H358" s="188">
        <f t="shared" si="84"/>
        <v>1000</v>
      </c>
      <c r="I358" s="188"/>
      <c r="J358" s="188"/>
      <c r="K358" s="188"/>
      <c r="L358" s="188">
        <v>1000</v>
      </c>
      <c r="M358" s="185"/>
      <c r="N358" s="189">
        <f t="shared" si="81"/>
        <v>0.23255813953488372</v>
      </c>
    </row>
    <row r="359" spans="2:14" s="133" customFormat="1" ht="51">
      <c r="B359" s="192"/>
      <c r="C359" s="192">
        <v>85213</v>
      </c>
      <c r="D359" s="179"/>
      <c r="E359" s="180" t="s">
        <v>293</v>
      </c>
      <c r="F359" s="181">
        <f aca="true" t="shared" si="85" ref="F359:M359">SUM(F360)</f>
        <v>23600</v>
      </c>
      <c r="G359" s="181">
        <f t="shared" si="85"/>
        <v>23600</v>
      </c>
      <c r="H359" s="182">
        <f t="shared" si="85"/>
        <v>23000</v>
      </c>
      <c r="I359" s="182">
        <f t="shared" si="85"/>
        <v>0</v>
      </c>
      <c r="J359" s="182">
        <f t="shared" si="85"/>
        <v>0</v>
      </c>
      <c r="K359" s="182">
        <f t="shared" si="85"/>
        <v>0</v>
      </c>
      <c r="L359" s="182">
        <f t="shared" si="85"/>
        <v>23000</v>
      </c>
      <c r="M359" s="181">
        <f t="shared" si="85"/>
        <v>0</v>
      </c>
      <c r="N359" s="183">
        <f t="shared" si="81"/>
        <v>0.9745762711864406</v>
      </c>
    </row>
    <row r="360" spans="2:14" ht="12.75">
      <c r="B360" s="184"/>
      <c r="C360" s="184"/>
      <c r="D360" s="185">
        <v>4130</v>
      </c>
      <c r="E360" s="186" t="s">
        <v>294</v>
      </c>
      <c r="F360" s="187">
        <v>23600</v>
      </c>
      <c r="G360" s="187">
        <v>23600</v>
      </c>
      <c r="H360" s="188">
        <f>SUM(I360:M360)</f>
        <v>23000</v>
      </c>
      <c r="I360" s="188"/>
      <c r="J360" s="188"/>
      <c r="K360" s="188"/>
      <c r="L360" s="188">
        <v>23000</v>
      </c>
      <c r="M360" s="185"/>
      <c r="N360" s="189">
        <f t="shared" si="81"/>
        <v>0.9745762711864406</v>
      </c>
    </row>
    <row r="361" spans="2:14" s="133" customFormat="1" ht="25.5">
      <c r="B361" s="192"/>
      <c r="C361" s="192">
        <v>85214</v>
      </c>
      <c r="D361" s="179"/>
      <c r="E361" s="180" t="s">
        <v>119</v>
      </c>
      <c r="F361" s="181">
        <f aca="true" t="shared" si="86" ref="F361:M361">F362</f>
        <v>254500</v>
      </c>
      <c r="G361" s="181">
        <f t="shared" si="86"/>
        <v>254500</v>
      </c>
      <c r="H361" s="182">
        <f t="shared" si="86"/>
        <v>276000</v>
      </c>
      <c r="I361" s="182">
        <f t="shared" si="86"/>
        <v>66000</v>
      </c>
      <c r="J361" s="182">
        <f t="shared" si="86"/>
        <v>69000</v>
      </c>
      <c r="K361" s="182">
        <f t="shared" si="86"/>
        <v>0</v>
      </c>
      <c r="L361" s="182">
        <f t="shared" si="86"/>
        <v>141000</v>
      </c>
      <c r="M361" s="181">
        <f t="shared" si="86"/>
        <v>0</v>
      </c>
      <c r="N361" s="183">
        <f t="shared" si="81"/>
        <v>1.0844793713163066</v>
      </c>
    </row>
    <row r="362" spans="2:14" ht="12.75">
      <c r="B362" s="184"/>
      <c r="C362" s="184"/>
      <c r="D362" s="185">
        <v>3110</v>
      </c>
      <c r="E362" s="185" t="s">
        <v>285</v>
      </c>
      <c r="F362" s="187">
        <v>254500</v>
      </c>
      <c r="G362" s="187">
        <v>254500</v>
      </c>
      <c r="H362" s="188">
        <f>SUM(I362:M362)</f>
        <v>276000</v>
      </c>
      <c r="I362" s="188">
        <v>66000</v>
      </c>
      <c r="J362" s="188">
        <v>69000</v>
      </c>
      <c r="K362" s="188"/>
      <c r="L362" s="188">
        <v>141000</v>
      </c>
      <c r="M362" s="185"/>
      <c r="N362" s="189">
        <f t="shared" si="81"/>
        <v>1.0844793713163066</v>
      </c>
    </row>
    <row r="363" spans="2:14" s="133" customFormat="1" ht="12.75">
      <c r="B363" s="192"/>
      <c r="C363" s="192">
        <v>85215</v>
      </c>
      <c r="D363" s="179"/>
      <c r="E363" s="179" t="s">
        <v>295</v>
      </c>
      <c r="F363" s="181">
        <f aca="true" t="shared" si="87" ref="F363:M363">F364</f>
        <v>170000</v>
      </c>
      <c r="G363" s="181">
        <f t="shared" si="87"/>
        <v>150000</v>
      </c>
      <c r="H363" s="182">
        <f t="shared" si="87"/>
        <v>150000</v>
      </c>
      <c r="I363" s="182">
        <f t="shared" si="87"/>
        <v>150000</v>
      </c>
      <c r="J363" s="182">
        <f t="shared" si="87"/>
        <v>0</v>
      </c>
      <c r="K363" s="182">
        <f t="shared" si="87"/>
        <v>0</v>
      </c>
      <c r="L363" s="182">
        <f t="shared" si="87"/>
        <v>0</v>
      </c>
      <c r="M363" s="181">
        <f t="shared" si="87"/>
        <v>0</v>
      </c>
      <c r="N363" s="183">
        <f t="shared" si="81"/>
        <v>1</v>
      </c>
    </row>
    <row r="364" spans="2:14" ht="12.75">
      <c r="B364" s="184"/>
      <c r="C364" s="184"/>
      <c r="D364" s="185">
        <v>3110</v>
      </c>
      <c r="E364" s="185" t="s">
        <v>285</v>
      </c>
      <c r="F364" s="187">
        <v>170000</v>
      </c>
      <c r="G364" s="187">
        <v>150000</v>
      </c>
      <c r="H364" s="188">
        <f>SUM(I364:M364)</f>
        <v>150000</v>
      </c>
      <c r="I364" s="188">
        <v>150000</v>
      </c>
      <c r="J364" s="188"/>
      <c r="K364" s="188"/>
      <c r="L364" s="188"/>
      <c r="M364" s="185"/>
      <c r="N364" s="189">
        <f t="shared" si="81"/>
        <v>1</v>
      </c>
    </row>
    <row r="365" spans="2:14" s="133" customFormat="1" ht="12.75">
      <c r="B365" s="192"/>
      <c r="C365" s="192">
        <v>85219</v>
      </c>
      <c r="D365" s="179"/>
      <c r="E365" s="179" t="s">
        <v>120</v>
      </c>
      <c r="F365" s="181">
        <f aca="true" t="shared" si="88" ref="F365:M365">SUM(F366:F383)</f>
        <v>271681</v>
      </c>
      <c r="G365" s="181">
        <f t="shared" si="88"/>
        <v>269412</v>
      </c>
      <c r="H365" s="182">
        <f t="shared" si="88"/>
        <v>284260</v>
      </c>
      <c r="I365" s="182">
        <f t="shared" si="88"/>
        <v>204960</v>
      </c>
      <c r="J365" s="182">
        <f t="shared" si="88"/>
        <v>79300</v>
      </c>
      <c r="K365" s="182">
        <f t="shared" si="88"/>
        <v>0</v>
      </c>
      <c r="L365" s="182">
        <f t="shared" si="88"/>
        <v>0</v>
      </c>
      <c r="M365" s="181">
        <f t="shared" si="88"/>
        <v>0</v>
      </c>
      <c r="N365" s="183">
        <f t="shared" si="81"/>
        <v>1.0551126156221697</v>
      </c>
    </row>
    <row r="366" spans="2:14" ht="18" customHeight="1">
      <c r="B366" s="184"/>
      <c r="C366" s="184"/>
      <c r="D366" s="185">
        <v>3020</v>
      </c>
      <c r="E366" s="186" t="s">
        <v>249</v>
      </c>
      <c r="F366" s="187">
        <v>600</v>
      </c>
      <c r="G366" s="187">
        <v>600</v>
      </c>
      <c r="H366" s="188">
        <f aca="true" t="shared" si="89" ref="H366:H383">SUM(I366:M366)</f>
        <v>1260</v>
      </c>
      <c r="I366" s="188">
        <v>1260</v>
      </c>
      <c r="J366" s="188"/>
      <c r="K366" s="188"/>
      <c r="L366" s="188"/>
      <c r="M366" s="185"/>
      <c r="N366" s="189">
        <f t="shared" si="81"/>
        <v>2.1</v>
      </c>
    </row>
    <row r="367" spans="2:14" ht="12.75">
      <c r="B367" s="184"/>
      <c r="C367" s="184"/>
      <c r="D367" s="185">
        <v>4010</v>
      </c>
      <c r="E367" s="186" t="s">
        <v>238</v>
      </c>
      <c r="F367" s="187">
        <v>172964</v>
      </c>
      <c r="G367" s="187">
        <v>170000</v>
      </c>
      <c r="H367" s="188">
        <f t="shared" si="89"/>
        <v>179000</v>
      </c>
      <c r="I367" s="188">
        <v>124000</v>
      </c>
      <c r="J367" s="188">
        <v>55000</v>
      </c>
      <c r="K367" s="188"/>
      <c r="L367" s="188"/>
      <c r="M367" s="185"/>
      <c r="N367" s="189">
        <f t="shared" si="81"/>
        <v>1.0529411764705883</v>
      </c>
    </row>
    <row r="368" spans="2:14" ht="12.75">
      <c r="B368" s="184"/>
      <c r="C368" s="184"/>
      <c r="D368" s="185">
        <v>4040</v>
      </c>
      <c r="E368" s="185" t="s">
        <v>239</v>
      </c>
      <c r="F368" s="187">
        <v>13650</v>
      </c>
      <c r="G368" s="187">
        <v>13364</v>
      </c>
      <c r="H368" s="188">
        <f t="shared" si="89"/>
        <v>19070</v>
      </c>
      <c r="I368" s="188">
        <v>13070</v>
      </c>
      <c r="J368" s="188">
        <v>6000</v>
      </c>
      <c r="K368" s="188"/>
      <c r="L368" s="188"/>
      <c r="M368" s="185"/>
      <c r="N368" s="189">
        <f t="shared" si="81"/>
        <v>1.4269679736605807</v>
      </c>
    </row>
    <row r="369" spans="2:14" ht="12.75">
      <c r="B369" s="184"/>
      <c r="C369" s="184"/>
      <c r="D369" s="185">
        <v>4110</v>
      </c>
      <c r="E369" s="185" t="s">
        <v>240</v>
      </c>
      <c r="F369" s="187">
        <v>31013</v>
      </c>
      <c r="G369" s="187">
        <v>31871</v>
      </c>
      <c r="H369" s="188">
        <f t="shared" si="89"/>
        <v>30600</v>
      </c>
      <c r="I369" s="188">
        <v>20100</v>
      </c>
      <c r="J369" s="188">
        <v>10500</v>
      </c>
      <c r="K369" s="188"/>
      <c r="L369" s="188"/>
      <c r="M369" s="185"/>
      <c r="N369" s="189">
        <f t="shared" si="81"/>
        <v>0.9601204857080105</v>
      </c>
    </row>
    <row r="370" spans="2:14" ht="12.75">
      <c r="B370" s="184"/>
      <c r="C370" s="184"/>
      <c r="D370" s="185">
        <v>4120</v>
      </c>
      <c r="E370" s="185" t="s">
        <v>241</v>
      </c>
      <c r="F370" s="187">
        <v>4444</v>
      </c>
      <c r="G370" s="187">
        <v>4567</v>
      </c>
      <c r="H370" s="188">
        <f t="shared" si="89"/>
        <v>5030</v>
      </c>
      <c r="I370" s="188">
        <v>3530</v>
      </c>
      <c r="J370" s="188">
        <v>1500</v>
      </c>
      <c r="K370" s="188"/>
      <c r="L370" s="188"/>
      <c r="M370" s="185"/>
      <c r="N370" s="189">
        <f t="shared" si="81"/>
        <v>1.101379461353186</v>
      </c>
    </row>
    <row r="371" spans="2:14" ht="12.75">
      <c r="B371" s="184"/>
      <c r="C371" s="184"/>
      <c r="D371" s="185">
        <v>4170</v>
      </c>
      <c r="E371" s="185" t="s">
        <v>224</v>
      </c>
      <c r="F371" s="187">
        <v>9920</v>
      </c>
      <c r="G371" s="187">
        <v>9920</v>
      </c>
      <c r="H371" s="188">
        <f t="shared" si="89"/>
        <v>11000</v>
      </c>
      <c r="I371" s="188">
        <v>11000</v>
      </c>
      <c r="J371" s="188"/>
      <c r="K371" s="188"/>
      <c r="L371" s="188"/>
      <c r="M371" s="185"/>
      <c r="N371" s="189">
        <f t="shared" si="81"/>
        <v>1.1088709677419355</v>
      </c>
    </row>
    <row r="372" spans="2:14" ht="12.75">
      <c r="B372" s="184"/>
      <c r="C372" s="184"/>
      <c r="D372" s="185">
        <v>4210</v>
      </c>
      <c r="E372" s="185" t="s">
        <v>150</v>
      </c>
      <c r="F372" s="187">
        <v>6965</v>
      </c>
      <c r="G372" s="187">
        <v>6965</v>
      </c>
      <c r="H372" s="188">
        <f t="shared" si="89"/>
        <v>4000</v>
      </c>
      <c r="I372" s="188">
        <v>3000</v>
      </c>
      <c r="J372" s="188">
        <v>1000</v>
      </c>
      <c r="K372" s="188"/>
      <c r="L372" s="188"/>
      <c r="M372" s="185"/>
      <c r="N372" s="189">
        <f t="shared" si="81"/>
        <v>0.574300071787509</v>
      </c>
    </row>
    <row r="373" spans="2:14" ht="12.75">
      <c r="B373" s="184"/>
      <c r="C373" s="184"/>
      <c r="D373" s="185">
        <v>4270</v>
      </c>
      <c r="E373" s="185" t="s">
        <v>216</v>
      </c>
      <c r="F373" s="187">
        <v>0</v>
      </c>
      <c r="G373" s="187">
        <v>0</v>
      </c>
      <c r="H373" s="188">
        <f t="shared" si="89"/>
        <v>1000</v>
      </c>
      <c r="I373" s="188">
        <v>1000</v>
      </c>
      <c r="J373" s="188"/>
      <c r="K373" s="188"/>
      <c r="L373" s="188"/>
      <c r="M373" s="185"/>
      <c r="N373" s="189"/>
    </row>
    <row r="374" spans="2:14" ht="12.75">
      <c r="B374" s="184"/>
      <c r="C374" s="184"/>
      <c r="D374" s="185">
        <v>4300</v>
      </c>
      <c r="E374" s="185" t="s">
        <v>151</v>
      </c>
      <c r="F374" s="187">
        <v>13000</v>
      </c>
      <c r="G374" s="187">
        <v>13000</v>
      </c>
      <c r="H374" s="188">
        <f t="shared" si="89"/>
        <v>13000</v>
      </c>
      <c r="I374" s="188">
        <v>11000</v>
      </c>
      <c r="J374" s="188">
        <v>2000</v>
      </c>
      <c r="K374" s="188"/>
      <c r="L374" s="188"/>
      <c r="M374" s="185"/>
      <c r="N374" s="189">
        <f aca="true" t="shared" si="90" ref="N374:N396">H374/G374</f>
        <v>1</v>
      </c>
    </row>
    <row r="375" spans="2:14" ht="12.75">
      <c r="B375" s="184"/>
      <c r="C375" s="184"/>
      <c r="D375" s="185">
        <v>4350</v>
      </c>
      <c r="E375" s="185" t="s">
        <v>270</v>
      </c>
      <c r="F375" s="187">
        <v>1500</v>
      </c>
      <c r="G375" s="187">
        <v>1500</v>
      </c>
      <c r="H375" s="188">
        <f t="shared" si="89"/>
        <v>2000</v>
      </c>
      <c r="I375" s="188">
        <v>2000</v>
      </c>
      <c r="J375" s="188"/>
      <c r="K375" s="188"/>
      <c r="L375" s="188"/>
      <c r="M375" s="185"/>
      <c r="N375" s="189">
        <f t="shared" si="90"/>
        <v>1.3333333333333333</v>
      </c>
    </row>
    <row r="376" spans="2:14" ht="25.5">
      <c r="B376" s="184"/>
      <c r="C376" s="184"/>
      <c r="D376" s="185">
        <v>4360</v>
      </c>
      <c r="E376" s="186" t="s">
        <v>252</v>
      </c>
      <c r="F376" s="187">
        <v>700</v>
      </c>
      <c r="G376" s="187">
        <v>700</v>
      </c>
      <c r="H376" s="188">
        <f t="shared" si="89"/>
        <v>700</v>
      </c>
      <c r="I376" s="188">
        <v>700</v>
      </c>
      <c r="J376" s="188"/>
      <c r="K376" s="188"/>
      <c r="L376" s="188"/>
      <c r="M376" s="185"/>
      <c r="N376" s="189">
        <f t="shared" si="90"/>
        <v>1</v>
      </c>
    </row>
    <row r="377" spans="2:14" ht="25.5">
      <c r="B377" s="184"/>
      <c r="C377" s="184"/>
      <c r="D377" s="185">
        <v>4370</v>
      </c>
      <c r="E377" s="186" t="s">
        <v>278</v>
      </c>
      <c r="F377" s="187">
        <v>7000</v>
      </c>
      <c r="G377" s="187">
        <v>7000</v>
      </c>
      <c r="H377" s="188">
        <f t="shared" si="89"/>
        <v>7000</v>
      </c>
      <c r="I377" s="188">
        <v>5400</v>
      </c>
      <c r="J377" s="188">
        <v>1600</v>
      </c>
      <c r="K377" s="188"/>
      <c r="L377" s="188"/>
      <c r="M377" s="185"/>
      <c r="N377" s="189">
        <f t="shared" si="90"/>
        <v>1</v>
      </c>
    </row>
    <row r="378" spans="2:14" ht="12.75">
      <c r="B378" s="184"/>
      <c r="C378" s="184"/>
      <c r="D378" s="185">
        <v>4410</v>
      </c>
      <c r="E378" s="186" t="s">
        <v>243</v>
      </c>
      <c r="F378" s="187">
        <v>1500</v>
      </c>
      <c r="G378" s="187">
        <v>1500</v>
      </c>
      <c r="H378" s="188">
        <f t="shared" si="89"/>
        <v>1500</v>
      </c>
      <c r="I378" s="188">
        <v>1500</v>
      </c>
      <c r="J378" s="188"/>
      <c r="K378" s="188"/>
      <c r="L378" s="188"/>
      <c r="M378" s="185"/>
      <c r="N378" s="189">
        <f t="shared" si="90"/>
        <v>1</v>
      </c>
    </row>
    <row r="379" spans="2:14" ht="12.75">
      <c r="B379" s="184"/>
      <c r="C379" s="184"/>
      <c r="D379" s="185">
        <v>4430</v>
      </c>
      <c r="E379" s="185" t="s">
        <v>152</v>
      </c>
      <c r="F379" s="187">
        <v>400</v>
      </c>
      <c r="G379" s="187">
        <v>400</v>
      </c>
      <c r="H379" s="188">
        <f t="shared" si="89"/>
        <v>400</v>
      </c>
      <c r="I379" s="188">
        <v>400</v>
      </c>
      <c r="J379" s="188"/>
      <c r="K379" s="188"/>
      <c r="L379" s="188"/>
      <c r="M379" s="185"/>
      <c r="N379" s="189">
        <f t="shared" si="90"/>
        <v>1</v>
      </c>
    </row>
    <row r="380" spans="2:14" ht="12.75">
      <c r="B380" s="184"/>
      <c r="C380" s="184"/>
      <c r="D380" s="185">
        <v>4440</v>
      </c>
      <c r="E380" s="185" t="s">
        <v>253</v>
      </c>
      <c r="F380" s="187">
        <v>3825</v>
      </c>
      <c r="G380" s="187">
        <v>3825</v>
      </c>
      <c r="H380" s="188">
        <f t="shared" si="89"/>
        <v>4500</v>
      </c>
      <c r="I380" s="188">
        <v>2800</v>
      </c>
      <c r="J380" s="188">
        <v>1700</v>
      </c>
      <c r="K380" s="188"/>
      <c r="L380" s="188"/>
      <c r="M380" s="185"/>
      <c r="N380" s="189">
        <f t="shared" si="90"/>
        <v>1.1764705882352942</v>
      </c>
    </row>
    <row r="381" spans="2:14" ht="25.5">
      <c r="B381" s="184"/>
      <c r="C381" s="184"/>
      <c r="D381" s="185">
        <v>4700</v>
      </c>
      <c r="E381" s="186" t="s">
        <v>292</v>
      </c>
      <c r="F381" s="187">
        <v>1500</v>
      </c>
      <c r="G381" s="187">
        <v>1500</v>
      </c>
      <c r="H381" s="188">
        <f t="shared" si="89"/>
        <v>1500</v>
      </c>
      <c r="I381" s="188">
        <v>1500</v>
      </c>
      <c r="J381" s="188"/>
      <c r="K381" s="188"/>
      <c r="L381" s="188"/>
      <c r="M381" s="185"/>
      <c r="N381" s="189">
        <f t="shared" si="90"/>
        <v>1</v>
      </c>
    </row>
    <row r="382" spans="2:14" ht="25.5">
      <c r="B382" s="184"/>
      <c r="C382" s="184"/>
      <c r="D382" s="185">
        <v>4740</v>
      </c>
      <c r="E382" s="186" t="s">
        <v>244</v>
      </c>
      <c r="F382" s="187">
        <v>1500</v>
      </c>
      <c r="G382" s="187">
        <v>1500</v>
      </c>
      <c r="H382" s="188">
        <f t="shared" si="89"/>
        <v>1500</v>
      </c>
      <c r="I382" s="188">
        <v>1500</v>
      </c>
      <c r="J382" s="188"/>
      <c r="K382" s="188"/>
      <c r="L382" s="188"/>
      <c r="M382" s="185"/>
      <c r="N382" s="189">
        <f t="shared" si="90"/>
        <v>1</v>
      </c>
    </row>
    <row r="383" spans="2:14" ht="25.5">
      <c r="B383" s="184"/>
      <c r="C383" s="184"/>
      <c r="D383" s="185">
        <v>4750</v>
      </c>
      <c r="E383" s="186" t="s">
        <v>245</v>
      </c>
      <c r="F383" s="187">
        <v>1200</v>
      </c>
      <c r="G383" s="187">
        <v>1200</v>
      </c>
      <c r="H383" s="188">
        <f t="shared" si="89"/>
        <v>1200</v>
      </c>
      <c r="I383" s="188">
        <v>1200</v>
      </c>
      <c r="J383" s="188"/>
      <c r="K383" s="188"/>
      <c r="L383" s="188"/>
      <c r="M383" s="185"/>
      <c r="N383" s="189">
        <f t="shared" si="90"/>
        <v>1</v>
      </c>
    </row>
    <row r="384" spans="2:14" s="133" customFormat="1" ht="25.5">
      <c r="B384" s="192"/>
      <c r="C384" s="192">
        <v>85228</v>
      </c>
      <c r="D384" s="179"/>
      <c r="E384" s="180" t="s">
        <v>122</v>
      </c>
      <c r="F384" s="181">
        <f aca="true" t="shared" si="91" ref="F384:M384">SUM(F385:F392)</f>
        <v>37128</v>
      </c>
      <c r="G384" s="181">
        <f t="shared" si="91"/>
        <v>37128</v>
      </c>
      <c r="H384" s="182">
        <f t="shared" si="91"/>
        <v>37750</v>
      </c>
      <c r="I384" s="182">
        <f t="shared" si="91"/>
        <v>37750</v>
      </c>
      <c r="J384" s="182">
        <f t="shared" si="91"/>
        <v>0</v>
      </c>
      <c r="K384" s="182">
        <f t="shared" si="91"/>
        <v>0</v>
      </c>
      <c r="L384" s="182">
        <f t="shared" si="91"/>
        <v>0</v>
      </c>
      <c r="M384" s="181">
        <f t="shared" si="91"/>
        <v>0</v>
      </c>
      <c r="N384" s="183">
        <f t="shared" si="90"/>
        <v>1.016752854988149</v>
      </c>
    </row>
    <row r="385" spans="2:14" ht="25.5">
      <c r="B385" s="184"/>
      <c r="C385" s="184"/>
      <c r="D385" s="185">
        <v>3020</v>
      </c>
      <c r="E385" s="186" t="s">
        <v>249</v>
      </c>
      <c r="F385" s="187">
        <v>300</v>
      </c>
      <c r="G385" s="187">
        <v>300</v>
      </c>
      <c r="H385" s="188">
        <f aca="true" t="shared" si="92" ref="H385:H392">SUM(I385:M385)</f>
        <v>350</v>
      </c>
      <c r="I385" s="188">
        <v>350</v>
      </c>
      <c r="J385" s="188"/>
      <c r="K385" s="188"/>
      <c r="L385" s="188"/>
      <c r="M385" s="185"/>
      <c r="N385" s="189">
        <f t="shared" si="90"/>
        <v>1.1666666666666667</v>
      </c>
    </row>
    <row r="386" spans="2:14" ht="12.75">
      <c r="B386" s="184"/>
      <c r="C386" s="184"/>
      <c r="D386" s="185">
        <v>4010</v>
      </c>
      <c r="E386" s="186" t="s">
        <v>238</v>
      </c>
      <c r="F386" s="187">
        <v>26253</v>
      </c>
      <c r="G386" s="187">
        <v>26253</v>
      </c>
      <c r="H386" s="188">
        <f t="shared" si="92"/>
        <v>27000</v>
      </c>
      <c r="I386" s="188">
        <v>27000</v>
      </c>
      <c r="J386" s="188"/>
      <c r="K386" s="188"/>
      <c r="L386" s="188"/>
      <c r="M386" s="185"/>
      <c r="N386" s="189">
        <f t="shared" si="90"/>
        <v>1.0284538909838876</v>
      </c>
    </row>
    <row r="387" spans="2:14" ht="12.75">
      <c r="B387" s="184"/>
      <c r="C387" s="184"/>
      <c r="D387" s="185">
        <v>4040</v>
      </c>
      <c r="E387" s="185" t="s">
        <v>239</v>
      </c>
      <c r="F387" s="187">
        <v>2500</v>
      </c>
      <c r="G387" s="187">
        <v>2500</v>
      </c>
      <c r="H387" s="188">
        <f t="shared" si="92"/>
        <v>2120</v>
      </c>
      <c r="I387" s="188">
        <v>2120</v>
      </c>
      <c r="J387" s="188"/>
      <c r="K387" s="188"/>
      <c r="L387" s="188"/>
      <c r="M387" s="185"/>
      <c r="N387" s="189">
        <f t="shared" si="90"/>
        <v>0.848</v>
      </c>
    </row>
    <row r="388" spans="2:14" ht="12.75">
      <c r="B388" s="184"/>
      <c r="C388" s="184"/>
      <c r="D388" s="185">
        <v>4110</v>
      </c>
      <c r="E388" s="185" t="s">
        <v>240</v>
      </c>
      <c r="F388" s="187">
        <v>4920</v>
      </c>
      <c r="G388" s="187">
        <v>4920</v>
      </c>
      <c r="H388" s="188">
        <f t="shared" si="92"/>
        <v>5000</v>
      </c>
      <c r="I388" s="188">
        <v>5000</v>
      </c>
      <c r="J388" s="188"/>
      <c r="K388" s="188"/>
      <c r="L388" s="188"/>
      <c r="M388" s="185"/>
      <c r="N388" s="189">
        <f t="shared" si="90"/>
        <v>1.016260162601626</v>
      </c>
    </row>
    <row r="389" spans="2:14" ht="12.75">
      <c r="B389" s="184"/>
      <c r="C389" s="184"/>
      <c r="D389" s="185">
        <v>4120</v>
      </c>
      <c r="E389" s="185" t="s">
        <v>241</v>
      </c>
      <c r="F389" s="187">
        <v>705</v>
      </c>
      <c r="G389" s="187">
        <v>705</v>
      </c>
      <c r="H389" s="188">
        <f t="shared" si="92"/>
        <v>700</v>
      </c>
      <c r="I389" s="188">
        <v>700</v>
      </c>
      <c r="J389" s="188"/>
      <c r="K389" s="188"/>
      <c r="L389" s="188"/>
      <c r="M389" s="185"/>
      <c r="N389" s="189">
        <f t="shared" si="90"/>
        <v>0.9929078014184397</v>
      </c>
    </row>
    <row r="390" spans="2:14" ht="12.75">
      <c r="B390" s="184"/>
      <c r="C390" s="184"/>
      <c r="D390" s="185">
        <v>4210</v>
      </c>
      <c r="E390" s="185" t="s">
        <v>150</v>
      </c>
      <c r="F390" s="187">
        <v>300</v>
      </c>
      <c r="G390" s="187">
        <v>300</v>
      </c>
      <c r="H390" s="188">
        <f t="shared" si="92"/>
        <v>300</v>
      </c>
      <c r="I390" s="188">
        <v>300</v>
      </c>
      <c r="J390" s="188"/>
      <c r="K390" s="188"/>
      <c r="L390" s="188"/>
      <c r="M390" s="185"/>
      <c r="N390" s="189">
        <f t="shared" si="90"/>
        <v>1</v>
      </c>
    </row>
    <row r="391" spans="2:14" ht="12.75">
      <c r="B391" s="184"/>
      <c r="C391" s="184"/>
      <c r="D391" s="185">
        <v>4410</v>
      </c>
      <c r="E391" s="186" t="s">
        <v>243</v>
      </c>
      <c r="F391" s="187">
        <v>1000</v>
      </c>
      <c r="G391" s="187">
        <v>1000</v>
      </c>
      <c r="H391" s="188">
        <f t="shared" si="92"/>
        <v>1000</v>
      </c>
      <c r="I391" s="188">
        <v>1000</v>
      </c>
      <c r="J391" s="188"/>
      <c r="K391" s="188"/>
      <c r="L391" s="188"/>
      <c r="M391" s="185"/>
      <c r="N391" s="189">
        <f t="shared" si="90"/>
        <v>1</v>
      </c>
    </row>
    <row r="392" spans="2:14" ht="12.75">
      <c r="B392" s="184"/>
      <c r="C392" s="184"/>
      <c r="D392" s="185">
        <v>4440</v>
      </c>
      <c r="E392" s="185" t="s">
        <v>253</v>
      </c>
      <c r="F392" s="187">
        <v>1150</v>
      </c>
      <c r="G392" s="187">
        <v>1150</v>
      </c>
      <c r="H392" s="188">
        <f t="shared" si="92"/>
        <v>1280</v>
      </c>
      <c r="I392" s="188">
        <v>1280</v>
      </c>
      <c r="J392" s="188"/>
      <c r="K392" s="188"/>
      <c r="L392" s="188"/>
      <c r="M392" s="185"/>
      <c r="N392" s="189">
        <f t="shared" si="90"/>
        <v>1.1130434782608696</v>
      </c>
    </row>
    <row r="393" spans="2:14" s="133" customFormat="1" ht="12.75">
      <c r="B393" s="192"/>
      <c r="C393" s="192">
        <v>85278</v>
      </c>
      <c r="D393" s="179"/>
      <c r="E393" s="179" t="s">
        <v>123</v>
      </c>
      <c r="F393" s="181">
        <f aca="true" t="shared" si="93" ref="F393:M393">F394</f>
        <v>1392</v>
      </c>
      <c r="G393" s="181">
        <f t="shared" si="93"/>
        <v>1392</v>
      </c>
      <c r="H393" s="182">
        <f t="shared" si="93"/>
        <v>0</v>
      </c>
      <c r="I393" s="182">
        <f t="shared" si="93"/>
        <v>0</v>
      </c>
      <c r="J393" s="182">
        <f t="shared" si="93"/>
        <v>0</v>
      </c>
      <c r="K393" s="182">
        <f t="shared" si="93"/>
        <v>0</v>
      </c>
      <c r="L393" s="182">
        <f t="shared" si="93"/>
        <v>0</v>
      </c>
      <c r="M393" s="181">
        <f t="shared" si="93"/>
        <v>0</v>
      </c>
      <c r="N393" s="189">
        <f t="shared" si="90"/>
        <v>0</v>
      </c>
    </row>
    <row r="394" spans="2:14" ht="38.25">
      <c r="B394" s="184"/>
      <c r="C394" s="184"/>
      <c r="D394" s="185">
        <v>2910</v>
      </c>
      <c r="E394" s="186" t="s">
        <v>290</v>
      </c>
      <c r="F394" s="187">
        <v>1392</v>
      </c>
      <c r="G394" s="187">
        <v>1392</v>
      </c>
      <c r="H394" s="188"/>
      <c r="I394" s="188"/>
      <c r="J394" s="188"/>
      <c r="K394" s="188"/>
      <c r="L394" s="188"/>
      <c r="M394" s="185"/>
      <c r="N394" s="189">
        <f t="shared" si="90"/>
        <v>0</v>
      </c>
    </row>
    <row r="395" spans="2:14" s="133" customFormat="1" ht="12.75">
      <c r="B395" s="192"/>
      <c r="C395" s="192">
        <v>85295</v>
      </c>
      <c r="D395" s="179"/>
      <c r="E395" s="179" t="s">
        <v>32</v>
      </c>
      <c r="F395" s="181">
        <f aca="true" t="shared" si="94" ref="F395:M395">F396</f>
        <v>113100</v>
      </c>
      <c r="G395" s="181">
        <f t="shared" si="94"/>
        <v>113100</v>
      </c>
      <c r="H395" s="182">
        <f t="shared" si="94"/>
        <v>80000</v>
      </c>
      <c r="I395" s="182">
        <f t="shared" si="94"/>
        <v>30000</v>
      </c>
      <c r="J395" s="182">
        <f t="shared" si="94"/>
        <v>50000</v>
      </c>
      <c r="K395" s="182">
        <f t="shared" si="94"/>
        <v>0</v>
      </c>
      <c r="L395" s="182">
        <f t="shared" si="94"/>
        <v>0</v>
      </c>
      <c r="M395" s="181">
        <f t="shared" si="94"/>
        <v>0</v>
      </c>
      <c r="N395" s="183">
        <f t="shared" si="90"/>
        <v>0.7073386383731212</v>
      </c>
    </row>
    <row r="396" spans="2:14" ht="12.75">
      <c r="B396" s="184"/>
      <c r="C396" s="184"/>
      <c r="D396" s="185">
        <v>3110</v>
      </c>
      <c r="E396" s="185" t="s">
        <v>285</v>
      </c>
      <c r="F396" s="187">
        <v>113100</v>
      </c>
      <c r="G396" s="187">
        <v>113100</v>
      </c>
      <c r="H396" s="188">
        <f>SUM(I396:M396)</f>
        <v>80000</v>
      </c>
      <c r="I396" s="188">
        <v>30000</v>
      </c>
      <c r="J396" s="188">
        <v>50000</v>
      </c>
      <c r="K396" s="188"/>
      <c r="L396" s="188"/>
      <c r="M396" s="185"/>
      <c r="N396" s="189">
        <f t="shared" si="90"/>
        <v>0.7073386383731212</v>
      </c>
    </row>
    <row r="397" spans="2:14" ht="12.75">
      <c r="B397" s="184"/>
      <c r="C397" s="184"/>
      <c r="D397" s="185"/>
      <c r="E397" s="185"/>
      <c r="F397" s="187"/>
      <c r="G397" s="187"/>
      <c r="H397" s="188"/>
      <c r="I397" s="188"/>
      <c r="J397" s="188"/>
      <c r="K397" s="188"/>
      <c r="L397" s="188"/>
      <c r="M397" s="185"/>
      <c r="N397" s="189"/>
    </row>
    <row r="398" spans="2:14" s="133" customFormat="1" ht="15">
      <c r="B398" s="190">
        <v>854</v>
      </c>
      <c r="C398" s="190"/>
      <c r="D398" s="174"/>
      <c r="E398" s="174" t="s">
        <v>129</v>
      </c>
      <c r="F398" s="175">
        <f aca="true" t="shared" si="95" ref="F398:M398">F399+F418</f>
        <v>363877</v>
      </c>
      <c r="G398" s="175">
        <f t="shared" si="95"/>
        <v>334025</v>
      </c>
      <c r="H398" s="50">
        <f t="shared" si="95"/>
        <v>129473</v>
      </c>
      <c r="I398" s="50">
        <f t="shared" si="95"/>
        <v>129473</v>
      </c>
      <c r="J398" s="50">
        <f t="shared" si="95"/>
        <v>0</v>
      </c>
      <c r="K398" s="50">
        <f t="shared" si="95"/>
        <v>0</v>
      </c>
      <c r="L398" s="50">
        <f t="shared" si="95"/>
        <v>0</v>
      </c>
      <c r="M398" s="175">
        <f t="shared" si="95"/>
        <v>0</v>
      </c>
      <c r="N398" s="176">
        <f aca="true" t="shared" si="96" ref="N398:N412">H398/G398</f>
        <v>0.38761469949854055</v>
      </c>
    </row>
    <row r="399" spans="2:14" s="133" customFormat="1" ht="12.75">
      <c r="B399" s="192"/>
      <c r="C399" s="192">
        <v>85401</v>
      </c>
      <c r="D399" s="179"/>
      <c r="E399" s="179" t="s">
        <v>296</v>
      </c>
      <c r="F399" s="181">
        <f aca="true" t="shared" si="97" ref="F399:M399">SUM(F400:F417)</f>
        <v>322403</v>
      </c>
      <c r="G399" s="181">
        <f t="shared" si="97"/>
        <v>292551</v>
      </c>
      <c r="H399" s="182">
        <f t="shared" si="97"/>
        <v>126473</v>
      </c>
      <c r="I399" s="182">
        <f t="shared" si="97"/>
        <v>126473</v>
      </c>
      <c r="J399" s="182">
        <f t="shared" si="97"/>
        <v>0</v>
      </c>
      <c r="K399" s="182">
        <f t="shared" si="97"/>
        <v>0</v>
      </c>
      <c r="L399" s="182">
        <f t="shared" si="97"/>
        <v>0</v>
      </c>
      <c r="M399" s="181">
        <f t="shared" si="97"/>
        <v>0</v>
      </c>
      <c r="N399" s="183">
        <f t="shared" si="96"/>
        <v>0.43231094749291576</v>
      </c>
    </row>
    <row r="400" spans="2:14" ht="25.5">
      <c r="B400" s="184"/>
      <c r="C400" s="184"/>
      <c r="D400" s="185">
        <v>3020</v>
      </c>
      <c r="E400" s="186" t="s">
        <v>249</v>
      </c>
      <c r="F400" s="187">
        <v>1950</v>
      </c>
      <c r="G400" s="187">
        <v>1950</v>
      </c>
      <c r="H400" s="188">
        <f aca="true" t="shared" si="98" ref="H400:H417">SUM(I400:M400)</f>
        <v>450</v>
      </c>
      <c r="I400" s="188">
        <v>450</v>
      </c>
      <c r="J400" s="188"/>
      <c r="K400" s="188"/>
      <c r="L400" s="188"/>
      <c r="M400" s="185"/>
      <c r="N400" s="189">
        <f t="shared" si="96"/>
        <v>0.23076923076923078</v>
      </c>
    </row>
    <row r="401" spans="2:14" ht="12.75">
      <c r="B401" s="184"/>
      <c r="C401" s="184"/>
      <c r="D401" s="185">
        <v>4010</v>
      </c>
      <c r="E401" s="186" t="s">
        <v>238</v>
      </c>
      <c r="F401" s="187">
        <v>207136</v>
      </c>
      <c r="G401" s="187">
        <v>181000</v>
      </c>
      <c r="H401" s="188">
        <f t="shared" si="98"/>
        <v>81192</v>
      </c>
      <c r="I401" s="188">
        <v>81192</v>
      </c>
      <c r="J401" s="188"/>
      <c r="K401" s="188"/>
      <c r="L401" s="188"/>
      <c r="M401" s="185"/>
      <c r="N401" s="189">
        <f t="shared" si="96"/>
        <v>0.4485745856353591</v>
      </c>
    </row>
    <row r="402" spans="2:14" ht="12.75">
      <c r="B402" s="184"/>
      <c r="C402" s="184"/>
      <c r="D402" s="185">
        <v>4040</v>
      </c>
      <c r="E402" s="185" t="s">
        <v>239</v>
      </c>
      <c r="F402" s="187">
        <v>15864</v>
      </c>
      <c r="G402" s="187">
        <v>15398</v>
      </c>
      <c r="H402" s="188">
        <f t="shared" si="98"/>
        <v>7817</v>
      </c>
      <c r="I402" s="188">
        <v>7817</v>
      </c>
      <c r="J402" s="188"/>
      <c r="K402" s="188"/>
      <c r="L402" s="188"/>
      <c r="M402" s="185"/>
      <c r="N402" s="189">
        <f t="shared" si="96"/>
        <v>0.5076633329003767</v>
      </c>
    </row>
    <row r="403" spans="2:14" ht="12.75">
      <c r="B403" s="184"/>
      <c r="C403" s="184"/>
      <c r="D403" s="185">
        <v>4110</v>
      </c>
      <c r="E403" s="185" t="s">
        <v>240</v>
      </c>
      <c r="F403" s="187">
        <v>37300</v>
      </c>
      <c r="G403" s="187">
        <v>34200</v>
      </c>
      <c r="H403" s="188">
        <f t="shared" si="98"/>
        <v>13761</v>
      </c>
      <c r="I403" s="188">
        <v>13761</v>
      </c>
      <c r="J403" s="188"/>
      <c r="K403" s="188"/>
      <c r="L403" s="188"/>
      <c r="M403" s="185"/>
      <c r="N403" s="189">
        <f t="shared" si="96"/>
        <v>0.4023684210526316</v>
      </c>
    </row>
    <row r="404" spans="2:14" ht="12.75">
      <c r="B404" s="184"/>
      <c r="C404" s="184"/>
      <c r="D404" s="185">
        <v>4120</v>
      </c>
      <c r="E404" s="185" t="s">
        <v>241</v>
      </c>
      <c r="F404" s="187">
        <v>5300</v>
      </c>
      <c r="G404" s="187">
        <v>5200</v>
      </c>
      <c r="H404" s="188">
        <f t="shared" si="98"/>
        <v>2180</v>
      </c>
      <c r="I404" s="188">
        <v>2180</v>
      </c>
      <c r="J404" s="188"/>
      <c r="K404" s="188"/>
      <c r="L404" s="188"/>
      <c r="M404" s="185"/>
      <c r="N404" s="189">
        <f t="shared" si="96"/>
        <v>0.41923076923076924</v>
      </c>
    </row>
    <row r="405" spans="2:14" ht="12.75">
      <c r="B405" s="184"/>
      <c r="C405" s="184"/>
      <c r="D405" s="185">
        <v>4170</v>
      </c>
      <c r="E405" s="185" t="s">
        <v>224</v>
      </c>
      <c r="F405" s="187">
        <v>6000</v>
      </c>
      <c r="G405" s="187">
        <v>6000</v>
      </c>
      <c r="H405" s="188">
        <f t="shared" si="98"/>
        <v>0</v>
      </c>
      <c r="I405" s="188"/>
      <c r="J405" s="188"/>
      <c r="K405" s="188"/>
      <c r="L405" s="188"/>
      <c r="M405" s="185"/>
      <c r="N405" s="189">
        <f t="shared" si="96"/>
        <v>0</v>
      </c>
    </row>
    <row r="406" spans="2:14" ht="12.75">
      <c r="B406" s="184"/>
      <c r="C406" s="184"/>
      <c r="D406" s="185">
        <v>4210</v>
      </c>
      <c r="E406" s="185" t="s">
        <v>150</v>
      </c>
      <c r="F406" s="187">
        <v>16300</v>
      </c>
      <c r="G406" s="187">
        <v>16300</v>
      </c>
      <c r="H406" s="188">
        <f t="shared" si="98"/>
        <v>5900</v>
      </c>
      <c r="I406" s="188">
        <v>5900</v>
      </c>
      <c r="J406" s="188"/>
      <c r="K406" s="188"/>
      <c r="L406" s="188"/>
      <c r="M406" s="185"/>
      <c r="N406" s="189">
        <f t="shared" si="96"/>
        <v>0.3619631901840491</v>
      </c>
    </row>
    <row r="407" spans="2:14" ht="25.5">
      <c r="B407" s="184"/>
      <c r="C407" s="184"/>
      <c r="D407" s="185">
        <v>4230</v>
      </c>
      <c r="E407" s="186" t="s">
        <v>230</v>
      </c>
      <c r="F407" s="187">
        <v>300</v>
      </c>
      <c r="G407" s="187">
        <v>300</v>
      </c>
      <c r="H407" s="188">
        <f t="shared" si="98"/>
        <v>0</v>
      </c>
      <c r="I407" s="188">
        <v>0</v>
      </c>
      <c r="J407" s="188"/>
      <c r="K407" s="188"/>
      <c r="L407" s="188"/>
      <c r="M407" s="185"/>
      <c r="N407" s="189">
        <f t="shared" si="96"/>
        <v>0</v>
      </c>
    </row>
    <row r="408" spans="2:14" ht="25.5">
      <c r="B408" s="184"/>
      <c r="C408" s="184"/>
      <c r="D408" s="185">
        <v>4240</v>
      </c>
      <c r="E408" s="186" t="s">
        <v>269</v>
      </c>
      <c r="F408" s="187">
        <v>2000</v>
      </c>
      <c r="G408" s="187">
        <v>2000</v>
      </c>
      <c r="H408" s="188">
        <f t="shared" si="98"/>
        <v>2000</v>
      </c>
      <c r="I408" s="188">
        <v>2000</v>
      </c>
      <c r="J408" s="188"/>
      <c r="K408" s="188"/>
      <c r="L408" s="188"/>
      <c r="M408" s="185"/>
      <c r="N408" s="189">
        <f t="shared" si="96"/>
        <v>1</v>
      </c>
    </row>
    <row r="409" spans="2:14" ht="12.75">
      <c r="B409" s="184"/>
      <c r="C409" s="184"/>
      <c r="D409" s="185">
        <v>4270</v>
      </c>
      <c r="E409" s="185" t="s">
        <v>216</v>
      </c>
      <c r="F409" s="187">
        <v>10000</v>
      </c>
      <c r="G409" s="187">
        <v>10000</v>
      </c>
      <c r="H409" s="188">
        <f t="shared" si="98"/>
        <v>4000</v>
      </c>
      <c r="I409" s="188">
        <v>4000</v>
      </c>
      <c r="J409" s="188"/>
      <c r="K409" s="188"/>
      <c r="L409" s="188"/>
      <c r="M409" s="185"/>
      <c r="N409" s="189">
        <f t="shared" si="96"/>
        <v>0.4</v>
      </c>
    </row>
    <row r="410" spans="2:14" ht="12.75">
      <c r="B410" s="184"/>
      <c r="C410" s="184"/>
      <c r="D410" s="185">
        <v>4280</v>
      </c>
      <c r="E410" s="186" t="s">
        <v>251</v>
      </c>
      <c r="F410" s="187">
        <v>700</v>
      </c>
      <c r="G410" s="187">
        <v>650</v>
      </c>
      <c r="H410" s="188">
        <f t="shared" si="98"/>
        <v>100</v>
      </c>
      <c r="I410" s="188">
        <v>100</v>
      </c>
      <c r="J410" s="188"/>
      <c r="K410" s="188"/>
      <c r="L410" s="188"/>
      <c r="M410" s="185"/>
      <c r="N410" s="189">
        <f t="shared" si="96"/>
        <v>0.15384615384615385</v>
      </c>
    </row>
    <row r="411" spans="2:14" ht="12.75">
      <c r="B411" s="184"/>
      <c r="C411" s="184"/>
      <c r="D411" s="185">
        <v>4300</v>
      </c>
      <c r="E411" s="185" t="s">
        <v>151</v>
      </c>
      <c r="F411" s="187">
        <v>3200</v>
      </c>
      <c r="G411" s="187">
        <v>3200</v>
      </c>
      <c r="H411" s="188">
        <f t="shared" si="98"/>
        <v>700</v>
      </c>
      <c r="I411" s="188">
        <v>700</v>
      </c>
      <c r="J411" s="188"/>
      <c r="K411" s="188"/>
      <c r="L411" s="188"/>
      <c r="M411" s="185"/>
      <c r="N411" s="189">
        <f t="shared" si="96"/>
        <v>0.21875</v>
      </c>
    </row>
    <row r="412" spans="2:14" ht="12.75">
      <c r="B412" s="184"/>
      <c r="C412" s="184"/>
      <c r="D412" s="185">
        <v>4410</v>
      </c>
      <c r="E412" s="186" t="s">
        <v>243</v>
      </c>
      <c r="F412" s="187">
        <v>500</v>
      </c>
      <c r="G412" s="187">
        <v>500</v>
      </c>
      <c r="H412" s="188">
        <f t="shared" si="98"/>
        <v>250</v>
      </c>
      <c r="I412" s="188">
        <v>250</v>
      </c>
      <c r="J412" s="188"/>
      <c r="K412" s="188"/>
      <c r="L412" s="188"/>
      <c r="M412" s="185"/>
      <c r="N412" s="189">
        <f t="shared" si="96"/>
        <v>0.5</v>
      </c>
    </row>
    <row r="413" spans="2:14" ht="12.75">
      <c r="B413" s="184"/>
      <c r="C413" s="184"/>
      <c r="D413" s="185">
        <v>4430</v>
      </c>
      <c r="E413" s="186" t="s">
        <v>152</v>
      </c>
      <c r="F413" s="187">
        <v>0</v>
      </c>
      <c r="G413" s="187">
        <v>0</v>
      </c>
      <c r="H413" s="188">
        <f t="shared" si="98"/>
        <v>400</v>
      </c>
      <c r="I413" s="188">
        <v>400</v>
      </c>
      <c r="J413" s="188"/>
      <c r="K413" s="188"/>
      <c r="L413" s="188"/>
      <c r="M413" s="185"/>
      <c r="N413" s="189"/>
    </row>
    <row r="414" spans="2:14" ht="12.75">
      <c r="B414" s="184"/>
      <c r="C414" s="184"/>
      <c r="D414" s="185">
        <v>4440</v>
      </c>
      <c r="E414" s="185" t="s">
        <v>297</v>
      </c>
      <c r="F414" s="187">
        <v>11853</v>
      </c>
      <c r="G414" s="187">
        <v>11853</v>
      </c>
      <c r="H414" s="188">
        <f t="shared" si="98"/>
        <v>6223</v>
      </c>
      <c r="I414" s="188">
        <v>6223</v>
      </c>
      <c r="J414" s="188"/>
      <c r="K414" s="188"/>
      <c r="L414" s="188"/>
      <c r="M414" s="185"/>
      <c r="N414" s="189">
        <f aca="true" t="shared" si="99" ref="N414:N424">H414/G414</f>
        <v>0.5250147641947186</v>
      </c>
    </row>
    <row r="415" spans="2:14" ht="25.5">
      <c r="B415" s="184"/>
      <c r="C415" s="184"/>
      <c r="D415" s="185">
        <v>4700</v>
      </c>
      <c r="E415" s="186" t="s">
        <v>273</v>
      </c>
      <c r="F415" s="187">
        <v>500</v>
      </c>
      <c r="G415" s="187">
        <v>500</v>
      </c>
      <c r="H415" s="188">
        <f t="shared" si="98"/>
        <v>200</v>
      </c>
      <c r="I415" s="188">
        <v>200</v>
      </c>
      <c r="J415" s="188"/>
      <c r="K415" s="188"/>
      <c r="L415" s="188"/>
      <c r="M415" s="185"/>
      <c r="N415" s="189">
        <f t="shared" si="99"/>
        <v>0.4</v>
      </c>
    </row>
    <row r="416" spans="2:14" ht="25.5">
      <c r="B416" s="184"/>
      <c r="C416" s="184"/>
      <c r="D416" s="185">
        <v>4740</v>
      </c>
      <c r="E416" s="186" t="s">
        <v>244</v>
      </c>
      <c r="F416" s="187">
        <v>2500</v>
      </c>
      <c r="G416" s="187">
        <v>2500</v>
      </c>
      <c r="H416" s="188">
        <f t="shared" si="98"/>
        <v>800</v>
      </c>
      <c r="I416" s="188">
        <v>800</v>
      </c>
      <c r="J416" s="188"/>
      <c r="K416" s="188"/>
      <c r="L416" s="188"/>
      <c r="M416" s="185"/>
      <c r="N416" s="189">
        <f t="shared" si="99"/>
        <v>0.32</v>
      </c>
    </row>
    <row r="417" spans="2:14" ht="25.5">
      <c r="B417" s="184"/>
      <c r="C417" s="184"/>
      <c r="D417" s="185">
        <v>4750</v>
      </c>
      <c r="E417" s="186" t="s">
        <v>245</v>
      </c>
      <c r="F417" s="187">
        <v>1000</v>
      </c>
      <c r="G417" s="187">
        <v>1000</v>
      </c>
      <c r="H417" s="188">
        <f t="shared" si="98"/>
        <v>500</v>
      </c>
      <c r="I417" s="188">
        <v>500</v>
      </c>
      <c r="J417" s="188"/>
      <c r="K417" s="188"/>
      <c r="L417" s="188"/>
      <c r="M417" s="185"/>
      <c r="N417" s="189">
        <f t="shared" si="99"/>
        <v>0.5</v>
      </c>
    </row>
    <row r="418" spans="2:14" s="133" customFormat="1" ht="12.75">
      <c r="B418" s="192"/>
      <c r="C418" s="192">
        <v>85415</v>
      </c>
      <c r="D418" s="179"/>
      <c r="E418" s="179" t="s">
        <v>130</v>
      </c>
      <c r="F418" s="181">
        <f aca="true" t="shared" si="100" ref="F418:M418">F419+F420</f>
        <v>41474</v>
      </c>
      <c r="G418" s="181">
        <f t="shared" si="100"/>
        <v>41474</v>
      </c>
      <c r="H418" s="182">
        <f t="shared" si="100"/>
        <v>3000</v>
      </c>
      <c r="I418" s="182">
        <f t="shared" si="100"/>
        <v>3000</v>
      </c>
      <c r="J418" s="182">
        <f t="shared" si="100"/>
        <v>0</v>
      </c>
      <c r="K418" s="182">
        <f t="shared" si="100"/>
        <v>0</v>
      </c>
      <c r="L418" s="182">
        <f t="shared" si="100"/>
        <v>0</v>
      </c>
      <c r="M418" s="181">
        <f t="shared" si="100"/>
        <v>0</v>
      </c>
      <c r="N418" s="183">
        <f t="shared" si="99"/>
        <v>0.07233447461059941</v>
      </c>
    </row>
    <row r="419" spans="2:14" ht="12.75">
      <c r="B419" s="184"/>
      <c r="C419" s="184"/>
      <c r="D419" s="185">
        <v>3240</v>
      </c>
      <c r="E419" s="185" t="s">
        <v>286</v>
      </c>
      <c r="F419" s="187">
        <v>14484</v>
      </c>
      <c r="G419" s="187">
        <v>14484</v>
      </c>
      <c r="H419" s="188">
        <f>SUM(I419:M419)</f>
        <v>3000</v>
      </c>
      <c r="I419" s="188">
        <v>3000</v>
      </c>
      <c r="J419" s="188"/>
      <c r="K419" s="188"/>
      <c r="L419" s="188"/>
      <c r="M419" s="185"/>
      <c r="N419" s="189">
        <f t="shared" si="99"/>
        <v>0.2071251035625518</v>
      </c>
    </row>
    <row r="420" spans="2:14" ht="12.75">
      <c r="B420" s="184"/>
      <c r="C420" s="184"/>
      <c r="D420" s="185">
        <v>3260</v>
      </c>
      <c r="E420" s="185" t="s">
        <v>298</v>
      </c>
      <c r="F420" s="187">
        <v>26990</v>
      </c>
      <c r="G420" s="187">
        <v>26990</v>
      </c>
      <c r="H420" s="188">
        <f>SUM(I420:M420)</f>
        <v>0</v>
      </c>
      <c r="I420" s="188">
        <v>0</v>
      </c>
      <c r="J420" s="188"/>
      <c r="K420" s="188"/>
      <c r="L420" s="188"/>
      <c r="M420" s="185"/>
      <c r="N420" s="189">
        <f t="shared" si="99"/>
        <v>0</v>
      </c>
    </row>
    <row r="421" spans="2:14" s="133" customFormat="1" ht="30">
      <c r="B421" s="190">
        <v>900</v>
      </c>
      <c r="C421" s="190"/>
      <c r="D421" s="174"/>
      <c r="E421" s="191" t="s">
        <v>299</v>
      </c>
      <c r="F421" s="175">
        <f aca="true" t="shared" si="101" ref="F421:M421">F422+F424+F427+F430+F432+F437+F439</f>
        <v>1896943</v>
      </c>
      <c r="G421" s="175">
        <f t="shared" si="101"/>
        <v>572368</v>
      </c>
      <c r="H421" s="50">
        <f t="shared" si="101"/>
        <v>2136316</v>
      </c>
      <c r="I421" s="50">
        <f t="shared" si="101"/>
        <v>2136316</v>
      </c>
      <c r="J421" s="50">
        <f t="shared" si="101"/>
        <v>0</v>
      </c>
      <c r="K421" s="50">
        <f t="shared" si="101"/>
        <v>0</v>
      </c>
      <c r="L421" s="50">
        <f t="shared" si="101"/>
        <v>0</v>
      </c>
      <c r="M421" s="175">
        <f t="shared" si="101"/>
        <v>0</v>
      </c>
      <c r="N421" s="176">
        <f t="shared" si="99"/>
        <v>3.7324169066055406</v>
      </c>
    </row>
    <row r="422" spans="2:14" s="133" customFormat="1" ht="12.75">
      <c r="B422" s="192"/>
      <c r="C422" s="192">
        <v>90001</v>
      </c>
      <c r="D422" s="179"/>
      <c r="E422" s="179" t="s">
        <v>300</v>
      </c>
      <c r="F422" s="181">
        <f aca="true" t="shared" si="102" ref="F422:M422">F423</f>
        <v>110000</v>
      </c>
      <c r="G422" s="181">
        <f t="shared" si="102"/>
        <v>70000</v>
      </c>
      <c r="H422" s="182">
        <f t="shared" si="102"/>
        <v>922416</v>
      </c>
      <c r="I422" s="182">
        <f t="shared" si="102"/>
        <v>922416</v>
      </c>
      <c r="J422" s="182">
        <f t="shared" si="102"/>
        <v>0</v>
      </c>
      <c r="K422" s="182">
        <f t="shared" si="102"/>
        <v>0</v>
      </c>
      <c r="L422" s="182">
        <f t="shared" si="102"/>
        <v>0</v>
      </c>
      <c r="M422" s="181">
        <f t="shared" si="102"/>
        <v>0</v>
      </c>
      <c r="N422" s="183">
        <f t="shared" si="99"/>
        <v>13.177371428571428</v>
      </c>
    </row>
    <row r="423" spans="2:14" ht="12.75">
      <c r="B423" s="184"/>
      <c r="C423" s="184"/>
      <c r="D423" s="185">
        <v>6050</v>
      </c>
      <c r="E423" s="186" t="s">
        <v>209</v>
      </c>
      <c r="F423" s="187">
        <v>110000</v>
      </c>
      <c r="G423" s="187">
        <v>70000</v>
      </c>
      <c r="H423" s="188">
        <f>SUM(I423:M423)</f>
        <v>922416</v>
      </c>
      <c r="I423" s="188">
        <v>922416</v>
      </c>
      <c r="J423" s="188"/>
      <c r="K423" s="188"/>
      <c r="L423" s="188"/>
      <c r="M423" s="185"/>
      <c r="N423" s="189">
        <f t="shared" si="99"/>
        <v>13.177371428571428</v>
      </c>
    </row>
    <row r="424" spans="2:14" s="133" customFormat="1" ht="12" customHeight="1">
      <c r="B424" s="192"/>
      <c r="C424" s="192">
        <v>90003</v>
      </c>
      <c r="D424" s="179"/>
      <c r="E424" s="179" t="s">
        <v>301</v>
      </c>
      <c r="F424" s="181">
        <f>SUM(F425:F426)</f>
        <v>115000</v>
      </c>
      <c r="G424" s="181">
        <f>SUM(G425:G426)</f>
        <v>124000</v>
      </c>
      <c r="H424" s="182">
        <f>SUM(H425:H426)</f>
        <v>165000</v>
      </c>
      <c r="I424" s="182">
        <f>SUM(I425:I426)</f>
        <v>165000</v>
      </c>
      <c r="J424" s="182">
        <f>J426</f>
        <v>0</v>
      </c>
      <c r="K424" s="182">
        <f>K426</f>
        <v>0</v>
      </c>
      <c r="L424" s="182">
        <f>L426</f>
        <v>0</v>
      </c>
      <c r="M424" s="181">
        <f>M426</f>
        <v>0</v>
      </c>
      <c r="N424" s="183">
        <f t="shared" si="99"/>
        <v>1.3306451612903225</v>
      </c>
    </row>
    <row r="425" spans="2:14" s="133" customFormat="1" ht="12" customHeight="1">
      <c r="B425" s="192"/>
      <c r="C425" s="192"/>
      <c r="D425" s="197">
        <v>4210</v>
      </c>
      <c r="E425" s="193" t="s">
        <v>150</v>
      </c>
      <c r="F425" s="214">
        <v>0</v>
      </c>
      <c r="G425" s="214">
        <v>0</v>
      </c>
      <c r="H425" s="188">
        <f>SUM(I425:M425)</f>
        <v>0</v>
      </c>
      <c r="I425" s="200"/>
      <c r="J425" s="182"/>
      <c r="K425" s="182"/>
      <c r="L425" s="182"/>
      <c r="M425" s="181"/>
      <c r="N425" s="189"/>
    </row>
    <row r="426" spans="2:14" ht="12.75">
      <c r="B426" s="184"/>
      <c r="C426" s="184"/>
      <c r="D426" s="185">
        <v>4300</v>
      </c>
      <c r="E426" s="185" t="s">
        <v>151</v>
      </c>
      <c r="F426" s="187">
        <v>115000</v>
      </c>
      <c r="G426" s="187">
        <v>124000</v>
      </c>
      <c r="H426" s="188">
        <f>SUM(I426:M426)</f>
        <v>165000</v>
      </c>
      <c r="I426" s="188">
        <v>165000</v>
      </c>
      <c r="J426" s="188"/>
      <c r="K426" s="188"/>
      <c r="L426" s="188"/>
      <c r="M426" s="185"/>
      <c r="N426" s="189">
        <f>H426/G426</f>
        <v>1.3306451612903225</v>
      </c>
    </row>
    <row r="427" spans="2:14" s="133" customFormat="1" ht="12.75">
      <c r="B427" s="192"/>
      <c r="C427" s="192">
        <v>90004</v>
      </c>
      <c r="D427" s="179"/>
      <c r="E427" s="179" t="s">
        <v>302</v>
      </c>
      <c r="F427" s="181">
        <f>SUM(F428:F429)</f>
        <v>22660</v>
      </c>
      <c r="G427" s="181">
        <f>SUM(G428:G429)</f>
        <v>22660</v>
      </c>
      <c r="H427" s="182">
        <f>SUM(H428:H429)</f>
        <v>35000</v>
      </c>
      <c r="I427" s="182">
        <f>SUM(I428:I429)</f>
        <v>35000</v>
      </c>
      <c r="J427" s="182">
        <f>J429</f>
        <v>0</v>
      </c>
      <c r="K427" s="182">
        <f>K429</f>
        <v>0</v>
      </c>
      <c r="L427" s="182">
        <f>L429</f>
        <v>0</v>
      </c>
      <c r="M427" s="181">
        <f>M429</f>
        <v>0</v>
      </c>
      <c r="N427" s="183">
        <f>H427/G427</f>
        <v>1.5445719329214476</v>
      </c>
    </row>
    <row r="428" spans="2:14" s="133" customFormat="1" ht="12.75">
      <c r="B428" s="192"/>
      <c r="C428" s="192"/>
      <c r="D428" s="197">
        <v>4210</v>
      </c>
      <c r="E428" s="185" t="s">
        <v>150</v>
      </c>
      <c r="F428" s="214">
        <v>0</v>
      </c>
      <c r="G428" s="214">
        <v>0</v>
      </c>
      <c r="H428" s="188">
        <f>SUM(I428:M428)</f>
        <v>10000</v>
      </c>
      <c r="I428" s="200">
        <v>10000</v>
      </c>
      <c r="J428" s="182"/>
      <c r="K428" s="182"/>
      <c r="L428" s="182"/>
      <c r="M428" s="181"/>
      <c r="N428" s="189"/>
    </row>
    <row r="429" spans="2:14" ht="12.75">
      <c r="B429" s="184"/>
      <c r="C429" s="184"/>
      <c r="D429" s="185">
        <v>4300</v>
      </c>
      <c r="E429" s="185" t="s">
        <v>151</v>
      </c>
      <c r="F429" s="187">
        <v>22660</v>
      </c>
      <c r="G429" s="187">
        <v>22660</v>
      </c>
      <c r="H429" s="188">
        <f>SUM(I429:M429)</f>
        <v>25000</v>
      </c>
      <c r="I429" s="188">
        <v>25000</v>
      </c>
      <c r="J429" s="188"/>
      <c r="K429" s="188"/>
      <c r="L429" s="188"/>
      <c r="M429" s="185"/>
      <c r="N429" s="189">
        <f aca="true" t="shared" si="103" ref="N429:N443">H429/G429</f>
        <v>1.1032656663724625</v>
      </c>
    </row>
    <row r="430" spans="2:14" s="133" customFormat="1" ht="25.5">
      <c r="B430" s="192"/>
      <c r="C430" s="192">
        <v>90005</v>
      </c>
      <c r="D430" s="179"/>
      <c r="E430" s="180" t="s">
        <v>303</v>
      </c>
      <c r="F430" s="181">
        <f aca="true" t="shared" si="104" ref="F430:M430">F431</f>
        <v>1272500</v>
      </c>
      <c r="G430" s="181">
        <f t="shared" si="104"/>
        <v>1000</v>
      </c>
      <c r="H430" s="182">
        <f t="shared" si="104"/>
        <v>673000</v>
      </c>
      <c r="I430" s="182">
        <f t="shared" si="104"/>
        <v>673000</v>
      </c>
      <c r="J430" s="182">
        <f t="shared" si="104"/>
        <v>0</v>
      </c>
      <c r="K430" s="182">
        <f t="shared" si="104"/>
        <v>0</v>
      </c>
      <c r="L430" s="182">
        <f t="shared" si="104"/>
        <v>0</v>
      </c>
      <c r="M430" s="181">
        <f t="shared" si="104"/>
        <v>0</v>
      </c>
      <c r="N430" s="183">
        <f t="shared" si="103"/>
        <v>673</v>
      </c>
    </row>
    <row r="431" spans="2:14" ht="12.75">
      <c r="B431" s="184"/>
      <c r="C431" s="184"/>
      <c r="D431" s="185">
        <v>6050</v>
      </c>
      <c r="E431" s="186" t="s">
        <v>209</v>
      </c>
      <c r="F431" s="187">
        <v>1272500</v>
      </c>
      <c r="G431" s="187">
        <v>1000</v>
      </c>
      <c r="H431" s="188">
        <f>SUM(I431:M431)</f>
        <v>673000</v>
      </c>
      <c r="I431" s="188">
        <v>673000</v>
      </c>
      <c r="J431" s="188"/>
      <c r="K431" s="188"/>
      <c r="L431" s="188"/>
      <c r="M431" s="185"/>
      <c r="N431" s="189">
        <f t="shared" si="103"/>
        <v>673</v>
      </c>
    </row>
    <row r="432" spans="2:14" s="133" customFormat="1" ht="12.75">
      <c r="B432" s="192"/>
      <c r="C432" s="192">
        <v>90015</v>
      </c>
      <c r="D432" s="179"/>
      <c r="E432" s="179" t="s">
        <v>131</v>
      </c>
      <c r="F432" s="181">
        <f aca="true" t="shared" si="105" ref="F432:M432">SUM(F433:F436)</f>
        <v>341493</v>
      </c>
      <c r="G432" s="181">
        <f t="shared" si="105"/>
        <v>333400</v>
      </c>
      <c r="H432" s="182">
        <f t="shared" si="105"/>
        <v>314000</v>
      </c>
      <c r="I432" s="182">
        <f t="shared" si="105"/>
        <v>314000</v>
      </c>
      <c r="J432" s="182">
        <f t="shared" si="105"/>
        <v>0</v>
      </c>
      <c r="K432" s="182">
        <f t="shared" si="105"/>
        <v>0</v>
      </c>
      <c r="L432" s="182">
        <f t="shared" si="105"/>
        <v>0</v>
      </c>
      <c r="M432" s="181">
        <f t="shared" si="105"/>
        <v>0</v>
      </c>
      <c r="N432" s="183">
        <f t="shared" si="103"/>
        <v>0.9418116376724655</v>
      </c>
    </row>
    <row r="433" spans="2:14" ht="12.75">
      <c r="B433" s="184"/>
      <c r="C433" s="184"/>
      <c r="D433" s="185">
        <v>4260</v>
      </c>
      <c r="E433" s="185" t="s">
        <v>231</v>
      </c>
      <c r="F433" s="187">
        <v>195000</v>
      </c>
      <c r="G433" s="187">
        <v>190000</v>
      </c>
      <c r="H433" s="188">
        <f>SUM(I433:M433)</f>
        <v>200000</v>
      </c>
      <c r="I433" s="188">
        <v>200000</v>
      </c>
      <c r="J433" s="188"/>
      <c r="K433" s="188"/>
      <c r="L433" s="188"/>
      <c r="M433" s="185"/>
      <c r="N433" s="189">
        <f t="shared" si="103"/>
        <v>1.0526315789473684</v>
      </c>
    </row>
    <row r="434" spans="2:14" ht="12.75">
      <c r="B434" s="184"/>
      <c r="C434" s="184"/>
      <c r="D434" s="185">
        <v>4270</v>
      </c>
      <c r="E434" s="185" t="s">
        <v>216</v>
      </c>
      <c r="F434" s="187">
        <v>51943</v>
      </c>
      <c r="G434" s="187">
        <v>51900</v>
      </c>
      <c r="H434" s="188">
        <f>SUM(I434:M434)</f>
        <v>15000</v>
      </c>
      <c r="I434" s="188">
        <v>15000</v>
      </c>
      <c r="J434" s="188"/>
      <c r="K434" s="188"/>
      <c r="L434" s="188"/>
      <c r="M434" s="185"/>
      <c r="N434" s="189">
        <f t="shared" si="103"/>
        <v>0.28901734104046245</v>
      </c>
    </row>
    <row r="435" spans="2:14" ht="12.75">
      <c r="B435" s="184"/>
      <c r="C435" s="184"/>
      <c r="D435" s="185">
        <v>4300</v>
      </c>
      <c r="E435" s="185" t="s">
        <v>151</v>
      </c>
      <c r="F435" s="187">
        <v>31550</v>
      </c>
      <c r="G435" s="187">
        <v>31500</v>
      </c>
      <c r="H435" s="188">
        <f>SUM(I435:M435)</f>
        <v>40000</v>
      </c>
      <c r="I435" s="188">
        <v>40000</v>
      </c>
      <c r="J435" s="188"/>
      <c r="K435" s="188"/>
      <c r="L435" s="188"/>
      <c r="M435" s="185"/>
      <c r="N435" s="189">
        <f t="shared" si="103"/>
        <v>1.2698412698412698</v>
      </c>
    </row>
    <row r="436" spans="2:14" ht="12.75">
      <c r="B436" s="184"/>
      <c r="C436" s="184"/>
      <c r="D436" s="185">
        <v>6050</v>
      </c>
      <c r="E436" s="186" t="s">
        <v>209</v>
      </c>
      <c r="F436" s="187">
        <v>63000</v>
      </c>
      <c r="G436" s="187">
        <v>60000</v>
      </c>
      <c r="H436" s="188">
        <f>SUM(I436:M436)</f>
        <v>59000</v>
      </c>
      <c r="I436" s="188">
        <v>59000</v>
      </c>
      <c r="J436" s="188"/>
      <c r="K436" s="188"/>
      <c r="L436" s="188"/>
      <c r="M436" s="185"/>
      <c r="N436" s="189">
        <f t="shared" si="103"/>
        <v>0.9833333333333333</v>
      </c>
    </row>
    <row r="437" spans="2:14" s="133" customFormat="1" ht="12.75">
      <c r="B437" s="192"/>
      <c r="C437" s="192">
        <v>90017</v>
      </c>
      <c r="D437" s="179"/>
      <c r="E437" s="179" t="s">
        <v>304</v>
      </c>
      <c r="F437" s="181">
        <f aca="true" t="shared" si="106" ref="F437:M437">SUM(F438)</f>
        <v>20000</v>
      </c>
      <c r="G437" s="181">
        <f t="shared" si="106"/>
        <v>20000</v>
      </c>
      <c r="H437" s="182">
        <f t="shared" si="106"/>
        <v>0</v>
      </c>
      <c r="I437" s="182">
        <f t="shared" si="106"/>
        <v>0</v>
      </c>
      <c r="J437" s="182">
        <f t="shared" si="106"/>
        <v>0</v>
      </c>
      <c r="K437" s="182">
        <f t="shared" si="106"/>
        <v>0</v>
      </c>
      <c r="L437" s="182">
        <f t="shared" si="106"/>
        <v>0</v>
      </c>
      <c r="M437" s="181">
        <f t="shared" si="106"/>
        <v>0</v>
      </c>
      <c r="N437" s="183">
        <f t="shared" si="103"/>
        <v>0</v>
      </c>
    </row>
    <row r="438" spans="2:14" ht="63.75">
      <c r="B438" s="184"/>
      <c r="C438" s="184"/>
      <c r="D438" s="185">
        <v>6010</v>
      </c>
      <c r="E438" s="186" t="s">
        <v>305</v>
      </c>
      <c r="F438" s="187">
        <v>20000</v>
      </c>
      <c r="G438" s="187">
        <v>20000</v>
      </c>
      <c r="H438" s="188">
        <f>SUM(I438:M438)</f>
        <v>0</v>
      </c>
      <c r="I438" s="188"/>
      <c r="J438" s="188"/>
      <c r="K438" s="188"/>
      <c r="L438" s="188"/>
      <c r="M438" s="185"/>
      <c r="N438" s="189">
        <f t="shared" si="103"/>
        <v>0</v>
      </c>
    </row>
    <row r="439" spans="2:14" s="133" customFormat="1" ht="12.75">
      <c r="B439" s="192"/>
      <c r="C439" s="192">
        <v>90095</v>
      </c>
      <c r="D439" s="179"/>
      <c r="E439" s="179" t="s">
        <v>32</v>
      </c>
      <c r="F439" s="181">
        <f aca="true" t="shared" si="107" ref="F439:M439">SUM(F440:F444)</f>
        <v>15290</v>
      </c>
      <c r="G439" s="181">
        <f t="shared" si="107"/>
        <v>1308</v>
      </c>
      <c r="H439" s="182">
        <f t="shared" si="107"/>
        <v>26900</v>
      </c>
      <c r="I439" s="182">
        <f t="shared" si="107"/>
        <v>26900</v>
      </c>
      <c r="J439" s="182">
        <f t="shared" si="107"/>
        <v>0</v>
      </c>
      <c r="K439" s="182">
        <f t="shared" si="107"/>
        <v>0</v>
      </c>
      <c r="L439" s="182">
        <f t="shared" si="107"/>
        <v>0</v>
      </c>
      <c r="M439" s="181">
        <f t="shared" si="107"/>
        <v>0</v>
      </c>
      <c r="N439" s="183">
        <f t="shared" si="103"/>
        <v>20.565749235474005</v>
      </c>
    </row>
    <row r="440" spans="2:14" ht="12.75">
      <c r="B440" s="184"/>
      <c r="C440" s="184"/>
      <c r="D440" s="185">
        <v>4210</v>
      </c>
      <c r="E440" s="185" t="s">
        <v>150</v>
      </c>
      <c r="F440" s="187">
        <v>11140</v>
      </c>
      <c r="G440" s="187">
        <v>918</v>
      </c>
      <c r="H440" s="188">
        <f>SUM(I440:M440)</f>
        <v>3200</v>
      </c>
      <c r="I440" s="188">
        <v>3200</v>
      </c>
      <c r="J440" s="188"/>
      <c r="K440" s="188"/>
      <c r="L440" s="188"/>
      <c r="M440" s="185"/>
      <c r="N440" s="189">
        <f t="shared" si="103"/>
        <v>3.485838779956427</v>
      </c>
    </row>
    <row r="441" spans="2:14" ht="25.5">
      <c r="B441" s="184"/>
      <c r="C441" s="184"/>
      <c r="D441" s="185">
        <v>4230</v>
      </c>
      <c r="E441" s="186" t="s">
        <v>230</v>
      </c>
      <c r="F441" s="187">
        <v>150</v>
      </c>
      <c r="G441" s="187">
        <v>63</v>
      </c>
      <c r="H441" s="188">
        <f>SUM(I441:M441)</f>
        <v>0</v>
      </c>
      <c r="I441" s="188">
        <v>0</v>
      </c>
      <c r="J441" s="188"/>
      <c r="K441" s="188"/>
      <c r="L441" s="188"/>
      <c r="M441" s="185"/>
      <c r="N441" s="189">
        <f t="shared" si="103"/>
        <v>0</v>
      </c>
    </row>
    <row r="442" spans="2:14" ht="12.75">
      <c r="B442" s="184"/>
      <c r="C442" s="184"/>
      <c r="D442" s="185">
        <v>4260</v>
      </c>
      <c r="E442" s="185" t="s">
        <v>231</v>
      </c>
      <c r="F442" s="187">
        <v>1500</v>
      </c>
      <c r="G442" s="187">
        <v>72</v>
      </c>
      <c r="H442" s="188">
        <f>SUM(I442:M442)</f>
        <v>300</v>
      </c>
      <c r="I442" s="188">
        <v>300</v>
      </c>
      <c r="J442" s="188"/>
      <c r="K442" s="188"/>
      <c r="L442" s="188"/>
      <c r="M442" s="185"/>
      <c r="N442" s="189">
        <f t="shared" si="103"/>
        <v>4.166666666666667</v>
      </c>
    </row>
    <row r="443" spans="2:14" ht="12.75">
      <c r="B443" s="184"/>
      <c r="C443" s="184"/>
      <c r="D443" s="185">
        <v>4300</v>
      </c>
      <c r="E443" s="185" t="s">
        <v>151</v>
      </c>
      <c r="F443" s="187">
        <v>2500</v>
      </c>
      <c r="G443" s="187">
        <v>255</v>
      </c>
      <c r="H443" s="188">
        <f>SUM(I443:M443)</f>
        <v>3400</v>
      </c>
      <c r="I443" s="188">
        <v>3400</v>
      </c>
      <c r="J443" s="188"/>
      <c r="K443" s="188"/>
      <c r="L443" s="188"/>
      <c r="M443" s="185"/>
      <c r="N443" s="189">
        <f t="shared" si="103"/>
        <v>13.333333333333334</v>
      </c>
    </row>
    <row r="444" spans="2:14" ht="12.75">
      <c r="B444" s="184"/>
      <c r="C444" s="184"/>
      <c r="D444" s="221">
        <v>6050</v>
      </c>
      <c r="E444" s="222" t="s">
        <v>209</v>
      </c>
      <c r="F444" s="205">
        <v>0</v>
      </c>
      <c r="G444" s="205">
        <v>0</v>
      </c>
      <c r="H444" s="188">
        <f>SUM(I444:M444)</f>
        <v>20000</v>
      </c>
      <c r="I444" s="188">
        <v>20000</v>
      </c>
      <c r="J444" s="188"/>
      <c r="K444" s="188"/>
      <c r="L444" s="188"/>
      <c r="M444" s="185"/>
      <c r="N444" s="189"/>
    </row>
    <row r="445" spans="2:14" s="133" customFormat="1" ht="30">
      <c r="B445" s="190">
        <v>921</v>
      </c>
      <c r="C445" s="190"/>
      <c r="D445" s="174"/>
      <c r="E445" s="191" t="s">
        <v>132</v>
      </c>
      <c r="F445" s="175">
        <f aca="true" t="shared" si="108" ref="F445:M445">F446+F448+F450</f>
        <v>704300</v>
      </c>
      <c r="G445" s="175">
        <f t="shared" si="108"/>
        <v>704300</v>
      </c>
      <c r="H445" s="50">
        <f t="shared" si="108"/>
        <v>699300</v>
      </c>
      <c r="I445" s="50">
        <f t="shared" si="108"/>
        <v>668800</v>
      </c>
      <c r="J445" s="50">
        <f t="shared" si="108"/>
        <v>0</v>
      </c>
      <c r="K445" s="50">
        <f t="shared" si="108"/>
        <v>30500</v>
      </c>
      <c r="L445" s="50">
        <f t="shared" si="108"/>
        <v>0</v>
      </c>
      <c r="M445" s="175">
        <f t="shared" si="108"/>
        <v>0</v>
      </c>
      <c r="N445" s="176">
        <f aca="true" t="shared" si="109" ref="N445:N470">H445/G445</f>
        <v>0.9929007525202329</v>
      </c>
    </row>
    <row r="446" spans="2:14" s="133" customFormat="1" ht="12.75">
      <c r="B446" s="192"/>
      <c r="C446" s="192">
        <v>92109</v>
      </c>
      <c r="D446" s="179"/>
      <c r="E446" s="179" t="s">
        <v>306</v>
      </c>
      <c r="F446" s="181">
        <f aca="true" t="shared" si="110" ref="F446:M446">F447</f>
        <v>395000</v>
      </c>
      <c r="G446" s="181">
        <f t="shared" si="110"/>
        <v>395000</v>
      </c>
      <c r="H446" s="182">
        <f t="shared" si="110"/>
        <v>395000</v>
      </c>
      <c r="I446" s="182">
        <f t="shared" si="110"/>
        <v>395000</v>
      </c>
      <c r="J446" s="182">
        <f t="shared" si="110"/>
        <v>0</v>
      </c>
      <c r="K446" s="182">
        <f t="shared" si="110"/>
        <v>0</v>
      </c>
      <c r="L446" s="182">
        <f t="shared" si="110"/>
        <v>0</v>
      </c>
      <c r="M446" s="181">
        <f t="shared" si="110"/>
        <v>0</v>
      </c>
      <c r="N446" s="183">
        <f t="shared" si="109"/>
        <v>1</v>
      </c>
    </row>
    <row r="447" spans="2:14" ht="25.5">
      <c r="B447" s="184"/>
      <c r="C447" s="184"/>
      <c r="D447" s="185">
        <v>2480</v>
      </c>
      <c r="E447" s="186" t="s">
        <v>307</v>
      </c>
      <c r="F447" s="187">
        <v>395000</v>
      </c>
      <c r="G447" s="187">
        <v>395000</v>
      </c>
      <c r="H447" s="188">
        <f>SUM(I447:M447)</f>
        <v>395000</v>
      </c>
      <c r="I447" s="188">
        <v>395000</v>
      </c>
      <c r="J447" s="188"/>
      <c r="K447" s="188"/>
      <c r="L447" s="188"/>
      <c r="M447" s="185"/>
      <c r="N447" s="189">
        <f t="shared" si="109"/>
        <v>1</v>
      </c>
    </row>
    <row r="448" spans="2:14" s="133" customFormat="1" ht="12.75">
      <c r="B448" s="192"/>
      <c r="C448" s="192">
        <v>92116</v>
      </c>
      <c r="D448" s="179"/>
      <c r="E448" s="179" t="s">
        <v>133</v>
      </c>
      <c r="F448" s="181">
        <f aca="true" t="shared" si="111" ref="F448:M448">F449</f>
        <v>289300</v>
      </c>
      <c r="G448" s="181">
        <f t="shared" si="111"/>
        <v>289300</v>
      </c>
      <c r="H448" s="182">
        <f t="shared" si="111"/>
        <v>289300</v>
      </c>
      <c r="I448" s="182">
        <f t="shared" si="111"/>
        <v>258800</v>
      </c>
      <c r="J448" s="182">
        <f t="shared" si="111"/>
        <v>0</v>
      </c>
      <c r="K448" s="182">
        <f t="shared" si="111"/>
        <v>30500</v>
      </c>
      <c r="L448" s="182">
        <f t="shared" si="111"/>
        <v>0</v>
      </c>
      <c r="M448" s="181">
        <f t="shared" si="111"/>
        <v>0</v>
      </c>
      <c r="N448" s="183">
        <f t="shared" si="109"/>
        <v>1</v>
      </c>
    </row>
    <row r="449" spans="2:14" ht="25.5">
      <c r="B449" s="184"/>
      <c r="C449" s="184"/>
      <c r="D449" s="185">
        <v>2480</v>
      </c>
      <c r="E449" s="186" t="s">
        <v>307</v>
      </c>
      <c r="F449" s="187">
        <v>289300</v>
      </c>
      <c r="G449" s="187">
        <v>289300</v>
      </c>
      <c r="H449" s="188">
        <f>SUM(I449:M449)</f>
        <v>289300</v>
      </c>
      <c r="I449" s="188">
        <v>258800</v>
      </c>
      <c r="J449" s="188"/>
      <c r="K449" s="188">
        <v>30500</v>
      </c>
      <c r="L449" s="188"/>
      <c r="M449" s="185"/>
      <c r="N449" s="189">
        <f t="shared" si="109"/>
        <v>1</v>
      </c>
    </row>
    <row r="450" spans="2:14" s="133" customFormat="1" ht="12.75">
      <c r="B450" s="192"/>
      <c r="C450" s="192">
        <v>92195</v>
      </c>
      <c r="D450" s="179"/>
      <c r="E450" s="179" t="s">
        <v>32</v>
      </c>
      <c r="F450" s="181">
        <f aca="true" t="shared" si="112" ref="F450:M450">F451</f>
        <v>20000</v>
      </c>
      <c r="G450" s="181">
        <f t="shared" si="112"/>
        <v>20000</v>
      </c>
      <c r="H450" s="182">
        <f t="shared" si="112"/>
        <v>15000</v>
      </c>
      <c r="I450" s="182">
        <f t="shared" si="112"/>
        <v>15000</v>
      </c>
      <c r="J450" s="182">
        <f t="shared" si="112"/>
        <v>0</v>
      </c>
      <c r="K450" s="182">
        <f t="shared" si="112"/>
        <v>0</v>
      </c>
      <c r="L450" s="182">
        <f t="shared" si="112"/>
        <v>0</v>
      </c>
      <c r="M450" s="181">
        <f t="shared" si="112"/>
        <v>0</v>
      </c>
      <c r="N450" s="189">
        <f t="shared" si="109"/>
        <v>0.75</v>
      </c>
    </row>
    <row r="451" spans="2:14" ht="38.25">
      <c r="B451" s="184"/>
      <c r="C451" s="184"/>
      <c r="D451" s="185">
        <v>2810</v>
      </c>
      <c r="E451" s="186" t="s">
        <v>308</v>
      </c>
      <c r="F451" s="187">
        <v>20000</v>
      </c>
      <c r="G451" s="187">
        <v>20000</v>
      </c>
      <c r="H451" s="188">
        <f>SUM(I451:M451)</f>
        <v>15000</v>
      </c>
      <c r="I451" s="188">
        <v>15000</v>
      </c>
      <c r="J451" s="188"/>
      <c r="K451" s="188"/>
      <c r="L451" s="188"/>
      <c r="M451" s="185"/>
      <c r="N451" s="189">
        <f t="shared" si="109"/>
        <v>0.75</v>
      </c>
    </row>
    <row r="452" spans="2:14" s="133" customFormat="1" ht="15">
      <c r="B452" s="190">
        <v>926</v>
      </c>
      <c r="C452" s="190"/>
      <c r="D452" s="174"/>
      <c r="E452" s="174" t="s">
        <v>136</v>
      </c>
      <c r="F452" s="175">
        <f aca="true" t="shared" si="113" ref="F452:M452">F453+F468</f>
        <v>252485</v>
      </c>
      <c r="G452" s="175">
        <f t="shared" si="113"/>
        <v>252485</v>
      </c>
      <c r="H452" s="50">
        <f t="shared" si="113"/>
        <v>237732</v>
      </c>
      <c r="I452" s="50">
        <f t="shared" si="113"/>
        <v>237732</v>
      </c>
      <c r="J452" s="50">
        <f t="shared" si="113"/>
        <v>0</v>
      </c>
      <c r="K452" s="50">
        <f t="shared" si="113"/>
        <v>0</v>
      </c>
      <c r="L452" s="50">
        <f t="shared" si="113"/>
        <v>0</v>
      </c>
      <c r="M452" s="175">
        <f t="shared" si="113"/>
        <v>0</v>
      </c>
      <c r="N452" s="176">
        <f t="shared" si="109"/>
        <v>0.9415688060676872</v>
      </c>
    </row>
    <row r="453" spans="2:14" s="133" customFormat="1" ht="12.75">
      <c r="B453" s="192"/>
      <c r="C453" s="192">
        <v>92601</v>
      </c>
      <c r="D453" s="179"/>
      <c r="E453" s="179" t="s">
        <v>137</v>
      </c>
      <c r="F453" s="181">
        <f aca="true" t="shared" si="114" ref="F453:M453">SUM(F454:F467)</f>
        <v>166485</v>
      </c>
      <c r="G453" s="181">
        <f t="shared" si="114"/>
        <v>166485</v>
      </c>
      <c r="H453" s="182">
        <f t="shared" si="114"/>
        <v>145732</v>
      </c>
      <c r="I453" s="182">
        <f t="shared" si="114"/>
        <v>145732</v>
      </c>
      <c r="J453" s="182">
        <f t="shared" si="114"/>
        <v>0</v>
      </c>
      <c r="K453" s="182">
        <f t="shared" si="114"/>
        <v>0</v>
      </c>
      <c r="L453" s="182">
        <f t="shared" si="114"/>
        <v>0</v>
      </c>
      <c r="M453" s="181">
        <f t="shared" si="114"/>
        <v>0</v>
      </c>
      <c r="N453" s="183">
        <f t="shared" si="109"/>
        <v>0.8753461272787338</v>
      </c>
    </row>
    <row r="454" spans="2:14" ht="25.5">
      <c r="B454" s="184"/>
      <c r="C454" s="184"/>
      <c r="D454" s="185">
        <v>3020</v>
      </c>
      <c r="E454" s="186" t="s">
        <v>249</v>
      </c>
      <c r="F454" s="187">
        <v>800</v>
      </c>
      <c r="G454" s="187">
        <v>800</v>
      </c>
      <c r="H454" s="188">
        <f aca="true" t="shared" si="115" ref="H454:H467">SUM(I454:M454)</f>
        <v>200</v>
      </c>
      <c r="I454" s="188">
        <v>200</v>
      </c>
      <c r="J454" s="188"/>
      <c r="K454" s="188"/>
      <c r="L454" s="188"/>
      <c r="M454" s="185"/>
      <c r="N454" s="189">
        <f t="shared" si="109"/>
        <v>0.25</v>
      </c>
    </row>
    <row r="455" spans="2:14" ht="12.75">
      <c r="B455" s="184"/>
      <c r="C455" s="184"/>
      <c r="D455" s="185">
        <v>4010</v>
      </c>
      <c r="E455" s="186" t="s">
        <v>238</v>
      </c>
      <c r="F455" s="187">
        <v>60342</v>
      </c>
      <c r="G455" s="187">
        <v>60342</v>
      </c>
      <c r="H455" s="188">
        <f t="shared" si="115"/>
        <v>62600</v>
      </c>
      <c r="I455" s="188">
        <v>62600</v>
      </c>
      <c r="J455" s="188"/>
      <c r="K455" s="188"/>
      <c r="L455" s="188"/>
      <c r="M455" s="185"/>
      <c r="N455" s="189">
        <f t="shared" si="109"/>
        <v>1.037420039110404</v>
      </c>
    </row>
    <row r="456" spans="2:14" ht="12.75">
      <c r="B456" s="184"/>
      <c r="C456" s="184"/>
      <c r="D456" s="185">
        <v>4040</v>
      </c>
      <c r="E456" s="185" t="s">
        <v>239</v>
      </c>
      <c r="F456" s="187">
        <v>4645</v>
      </c>
      <c r="G456" s="187">
        <v>4645</v>
      </c>
      <c r="H456" s="188">
        <f t="shared" si="115"/>
        <v>5800</v>
      </c>
      <c r="I456" s="188">
        <v>5800</v>
      </c>
      <c r="J456" s="188"/>
      <c r="K456" s="188"/>
      <c r="L456" s="188"/>
      <c r="M456" s="185"/>
      <c r="N456" s="189">
        <f t="shared" si="109"/>
        <v>1.248654467168999</v>
      </c>
    </row>
    <row r="457" spans="2:14" ht="12.75">
      <c r="B457" s="184"/>
      <c r="C457" s="184"/>
      <c r="D457" s="185">
        <v>4110</v>
      </c>
      <c r="E457" s="185" t="s">
        <v>240</v>
      </c>
      <c r="F457" s="187">
        <v>11113</v>
      </c>
      <c r="G457" s="187">
        <v>11113</v>
      </c>
      <c r="H457" s="188">
        <f t="shared" si="115"/>
        <v>10700</v>
      </c>
      <c r="I457" s="188">
        <v>10700</v>
      </c>
      <c r="J457" s="188"/>
      <c r="K457" s="188"/>
      <c r="L457" s="188"/>
      <c r="M457" s="185"/>
      <c r="N457" s="189">
        <f t="shared" si="109"/>
        <v>0.9628363178259696</v>
      </c>
    </row>
    <row r="458" spans="2:14" ht="12.75">
      <c r="B458" s="184"/>
      <c r="C458" s="184"/>
      <c r="D458" s="185">
        <v>4120</v>
      </c>
      <c r="E458" s="185" t="s">
        <v>241</v>
      </c>
      <c r="F458" s="187">
        <v>1592</v>
      </c>
      <c r="G458" s="187">
        <v>1592</v>
      </c>
      <c r="H458" s="188">
        <f t="shared" si="115"/>
        <v>1680</v>
      </c>
      <c r="I458" s="188">
        <v>1680</v>
      </c>
      <c r="J458" s="188"/>
      <c r="K458" s="188"/>
      <c r="L458" s="188"/>
      <c r="M458" s="185"/>
      <c r="N458" s="189">
        <f t="shared" si="109"/>
        <v>1.0552763819095476</v>
      </c>
    </row>
    <row r="459" spans="2:14" ht="12.75">
      <c r="B459" s="184"/>
      <c r="C459" s="184"/>
      <c r="D459" s="185">
        <v>4210</v>
      </c>
      <c r="E459" s="185" t="s">
        <v>150</v>
      </c>
      <c r="F459" s="187">
        <v>18000</v>
      </c>
      <c r="G459" s="187">
        <v>18000</v>
      </c>
      <c r="H459" s="188">
        <f t="shared" si="115"/>
        <v>20000</v>
      </c>
      <c r="I459" s="188">
        <v>20000</v>
      </c>
      <c r="J459" s="188"/>
      <c r="K459" s="188"/>
      <c r="L459" s="188"/>
      <c r="M459" s="185"/>
      <c r="N459" s="189">
        <f t="shared" si="109"/>
        <v>1.1111111111111112</v>
      </c>
    </row>
    <row r="460" spans="2:14" ht="25.5">
      <c r="B460" s="184"/>
      <c r="C460" s="184"/>
      <c r="D460" s="185">
        <v>4230</v>
      </c>
      <c r="E460" s="186" t="s">
        <v>230</v>
      </c>
      <c r="F460" s="187">
        <v>300</v>
      </c>
      <c r="G460" s="187">
        <v>300</v>
      </c>
      <c r="H460" s="188">
        <f t="shared" si="115"/>
        <v>0</v>
      </c>
      <c r="I460" s="188">
        <v>0</v>
      </c>
      <c r="J460" s="188"/>
      <c r="K460" s="188"/>
      <c r="L460" s="188"/>
      <c r="M460" s="185"/>
      <c r="N460" s="189">
        <f t="shared" si="109"/>
        <v>0</v>
      </c>
    </row>
    <row r="461" spans="2:14" ht="12.75">
      <c r="B461" s="184"/>
      <c r="C461" s="184"/>
      <c r="D461" s="185">
        <v>4260</v>
      </c>
      <c r="E461" s="185" t="s">
        <v>231</v>
      </c>
      <c r="F461" s="187">
        <v>17000</v>
      </c>
      <c r="G461" s="187">
        <v>17000</v>
      </c>
      <c r="H461" s="188">
        <f t="shared" si="115"/>
        <v>20000</v>
      </c>
      <c r="I461" s="188">
        <v>20000</v>
      </c>
      <c r="J461" s="188"/>
      <c r="K461" s="188"/>
      <c r="L461" s="188"/>
      <c r="M461" s="185"/>
      <c r="N461" s="189">
        <f t="shared" si="109"/>
        <v>1.1764705882352942</v>
      </c>
    </row>
    <row r="462" spans="2:14" ht="12.75">
      <c r="B462" s="184"/>
      <c r="C462" s="184"/>
      <c r="D462" s="185">
        <v>4270</v>
      </c>
      <c r="E462" s="185" t="s">
        <v>216</v>
      </c>
      <c r="F462" s="187">
        <v>13100</v>
      </c>
      <c r="G462" s="187">
        <v>13100</v>
      </c>
      <c r="H462" s="188">
        <f t="shared" si="115"/>
        <v>15000</v>
      </c>
      <c r="I462" s="188">
        <v>15000</v>
      </c>
      <c r="J462" s="188"/>
      <c r="K462" s="188"/>
      <c r="L462" s="188"/>
      <c r="M462" s="185"/>
      <c r="N462" s="189">
        <f t="shared" si="109"/>
        <v>1.1450381679389312</v>
      </c>
    </row>
    <row r="463" spans="2:14" ht="12.75">
      <c r="B463" s="184"/>
      <c r="C463" s="184"/>
      <c r="D463" s="185">
        <v>4300</v>
      </c>
      <c r="E463" s="185" t="s">
        <v>151</v>
      </c>
      <c r="F463" s="187">
        <v>5700</v>
      </c>
      <c r="G463" s="187">
        <v>5700</v>
      </c>
      <c r="H463" s="188">
        <f t="shared" si="115"/>
        <v>6000</v>
      </c>
      <c r="I463" s="188">
        <v>6000</v>
      </c>
      <c r="J463" s="188"/>
      <c r="K463" s="188"/>
      <c r="L463" s="188"/>
      <c r="M463" s="185"/>
      <c r="N463" s="189">
        <f t="shared" si="109"/>
        <v>1.0526315789473684</v>
      </c>
    </row>
    <row r="464" spans="2:16" ht="25.5">
      <c r="B464" s="184"/>
      <c r="C464" s="184"/>
      <c r="D464" s="185">
        <v>4370</v>
      </c>
      <c r="E464" s="186" t="s">
        <v>248</v>
      </c>
      <c r="F464" s="187">
        <v>1500</v>
      </c>
      <c r="G464" s="187">
        <v>1500</v>
      </c>
      <c r="H464" s="188">
        <f t="shared" si="115"/>
        <v>1500</v>
      </c>
      <c r="I464" s="188">
        <v>1500</v>
      </c>
      <c r="J464" s="188"/>
      <c r="K464" s="188"/>
      <c r="L464" s="188"/>
      <c r="M464" s="185"/>
      <c r="N464" s="189">
        <f t="shared" si="109"/>
        <v>1</v>
      </c>
      <c r="P464" s="223"/>
    </row>
    <row r="465" spans="2:14" ht="12.75">
      <c r="B465" s="184"/>
      <c r="C465" s="184"/>
      <c r="D465" s="185">
        <v>4430</v>
      </c>
      <c r="E465" s="185" t="s">
        <v>152</v>
      </c>
      <c r="F465" s="187">
        <v>100</v>
      </c>
      <c r="G465" s="187">
        <v>100</v>
      </c>
      <c r="H465" s="188">
        <f t="shared" si="115"/>
        <v>0</v>
      </c>
      <c r="I465" s="188"/>
      <c r="J465" s="188"/>
      <c r="K465" s="188"/>
      <c r="L465" s="188"/>
      <c r="M465" s="185"/>
      <c r="N465" s="189">
        <f t="shared" si="109"/>
        <v>0</v>
      </c>
    </row>
    <row r="466" spans="2:14" ht="12.75">
      <c r="B466" s="184"/>
      <c r="C466" s="184"/>
      <c r="D466" s="185">
        <v>4440</v>
      </c>
      <c r="E466" s="185" t="s">
        <v>297</v>
      </c>
      <c r="F466" s="187">
        <v>2293</v>
      </c>
      <c r="G466" s="187">
        <v>2293</v>
      </c>
      <c r="H466" s="188">
        <f t="shared" si="115"/>
        <v>2252</v>
      </c>
      <c r="I466" s="188">
        <v>2252</v>
      </c>
      <c r="J466" s="188"/>
      <c r="K466" s="188"/>
      <c r="L466" s="188"/>
      <c r="M466" s="185"/>
      <c r="N466" s="189">
        <f t="shared" si="109"/>
        <v>0.9821194941125163</v>
      </c>
    </row>
    <row r="467" spans="2:14" ht="12.75">
      <c r="B467" s="184"/>
      <c r="C467" s="184"/>
      <c r="D467" s="185">
        <v>6050</v>
      </c>
      <c r="E467" s="185" t="s">
        <v>209</v>
      </c>
      <c r="F467" s="187">
        <v>30000</v>
      </c>
      <c r="G467" s="187">
        <v>30000</v>
      </c>
      <c r="H467" s="188">
        <f t="shared" si="115"/>
        <v>0</v>
      </c>
      <c r="I467" s="188"/>
      <c r="J467" s="188"/>
      <c r="K467" s="188"/>
      <c r="L467" s="188"/>
      <c r="M467" s="185"/>
      <c r="N467" s="189">
        <f t="shared" si="109"/>
        <v>0</v>
      </c>
    </row>
    <row r="468" spans="2:14" s="133" customFormat="1" ht="25.5">
      <c r="B468" s="177"/>
      <c r="C468" s="192">
        <v>92605</v>
      </c>
      <c r="D468" s="210"/>
      <c r="E468" s="180" t="s">
        <v>309</v>
      </c>
      <c r="F468" s="181">
        <f aca="true" t="shared" si="116" ref="F468:M468">F469</f>
        <v>86000</v>
      </c>
      <c r="G468" s="181">
        <f t="shared" si="116"/>
        <v>86000</v>
      </c>
      <c r="H468" s="182">
        <f t="shared" si="116"/>
        <v>92000</v>
      </c>
      <c r="I468" s="182">
        <f t="shared" si="116"/>
        <v>92000</v>
      </c>
      <c r="J468" s="182">
        <f t="shared" si="116"/>
        <v>0</v>
      </c>
      <c r="K468" s="182">
        <f t="shared" si="116"/>
        <v>0</v>
      </c>
      <c r="L468" s="182">
        <f t="shared" si="116"/>
        <v>0</v>
      </c>
      <c r="M468" s="181">
        <f t="shared" si="116"/>
        <v>0</v>
      </c>
      <c r="N468" s="183">
        <f t="shared" si="109"/>
        <v>1.069767441860465</v>
      </c>
    </row>
    <row r="469" spans="2:15" ht="38.25">
      <c r="B469" s="184"/>
      <c r="C469" s="184"/>
      <c r="D469" s="185">
        <v>2820</v>
      </c>
      <c r="E469" s="186" t="s">
        <v>310</v>
      </c>
      <c r="F469" s="187">
        <v>86000</v>
      </c>
      <c r="G469" s="187">
        <v>86000</v>
      </c>
      <c r="H469" s="188">
        <f>SUM(I469:M469)</f>
        <v>92000</v>
      </c>
      <c r="I469" s="188">
        <v>92000</v>
      </c>
      <c r="J469" s="188"/>
      <c r="K469" s="188"/>
      <c r="L469" s="188"/>
      <c r="M469" s="185"/>
      <c r="N469" s="189">
        <f t="shared" si="109"/>
        <v>1.069767441860465</v>
      </c>
      <c r="O469" s="224"/>
    </row>
    <row r="470" spans="2:14" ht="18.75">
      <c r="B470" s="225"/>
      <c r="C470" s="226"/>
      <c r="D470" s="227"/>
      <c r="E470" s="228" t="s">
        <v>311</v>
      </c>
      <c r="F470" s="175">
        <f aca="true" t="shared" si="117" ref="F470:M470">F452+F445+F421+F398+F338+F308+F184+F180+F174+F166+F146+F125+F67+F61+F49+F38+F24+F18+F8</f>
        <v>20407444</v>
      </c>
      <c r="G470" s="175">
        <f t="shared" si="117"/>
        <v>18260620</v>
      </c>
      <c r="H470" s="50">
        <f t="shared" si="117"/>
        <v>18951415</v>
      </c>
      <c r="I470" s="50">
        <f t="shared" si="117"/>
        <v>15774725</v>
      </c>
      <c r="J470" s="50">
        <f t="shared" si="117"/>
        <v>220511</v>
      </c>
      <c r="K470" s="50">
        <f t="shared" si="117"/>
        <v>30500</v>
      </c>
      <c r="L470" s="50">
        <f t="shared" si="117"/>
        <v>2925679</v>
      </c>
      <c r="M470" s="174">
        <f t="shared" si="117"/>
        <v>0</v>
      </c>
      <c r="N470" s="176">
        <f t="shared" si="109"/>
        <v>1.0378297670068157</v>
      </c>
    </row>
    <row r="473" ht="12.75">
      <c r="I473" s="166">
        <f>SUM(I470,J470,K470,L470)</f>
        <v>18951415</v>
      </c>
    </row>
    <row r="476" ht="12.75">
      <c r="N476" s="223"/>
    </row>
    <row r="479" ht="12.75">
      <c r="H479" s="229">
        <f>H470/G470</f>
        <v>1.0378297670068157</v>
      </c>
    </row>
  </sheetData>
  <sheetProtection/>
  <mergeCells count="1">
    <mergeCell ref="C3:G3"/>
  </mergeCells>
  <printOptions/>
  <pageMargins left="0.31496062992125984" right="0.6299212598425197" top="0.984251968503937" bottom="0.984251968503937" header="0.5118110236220472" footer="0.5118110236220472"/>
  <pageSetup firstPageNumber="27" useFirstPageNumber="1" horizontalDpi="300" verticalDpi="300" orientation="landscape" paperSize="9" scale="70" r:id="rId1"/>
  <headerFooter alignWithMargins="0">
    <oddFooter>&amp;CStrona &amp;P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8.25390625" style="0" customWidth="1"/>
    <col min="4" max="4" width="8.875" style="0" customWidth="1"/>
    <col min="5" max="5" width="38.625" style="0" customWidth="1"/>
    <col min="6" max="6" width="15.375" style="0" customWidth="1"/>
  </cols>
  <sheetData>
    <row r="1" spans="2:5" s="230" customFormat="1" ht="12.75">
      <c r="B1" s="133"/>
      <c r="E1" s="194"/>
    </row>
    <row r="2" s="230" customFormat="1" ht="16.5">
      <c r="B2" s="231" t="s">
        <v>312</v>
      </c>
    </row>
    <row r="3" s="230" customFormat="1" ht="16.5">
      <c r="B3" s="231"/>
    </row>
    <row r="4" ht="12.75">
      <c r="F4" s="133" t="s">
        <v>313</v>
      </c>
    </row>
    <row r="5" ht="12.75">
      <c r="F5" s="133"/>
    </row>
    <row r="6" spans="2:6" ht="25.5">
      <c r="B6" s="232" t="s">
        <v>2</v>
      </c>
      <c r="C6" s="232" t="s">
        <v>314</v>
      </c>
      <c r="D6" s="232" t="s">
        <v>4</v>
      </c>
      <c r="E6" s="232" t="s">
        <v>5</v>
      </c>
      <c r="F6" s="233" t="s">
        <v>315</v>
      </c>
    </row>
    <row r="7" spans="2:6" ht="12.75">
      <c r="B7" s="234">
        <v>1</v>
      </c>
      <c r="C7" s="234">
        <v>2</v>
      </c>
      <c r="D7" s="234">
        <v>3</v>
      </c>
      <c r="E7" s="234">
        <v>4</v>
      </c>
      <c r="F7" s="234">
        <v>5</v>
      </c>
    </row>
    <row r="8" spans="2:6" s="235" customFormat="1" ht="30">
      <c r="B8" s="174">
        <v>921</v>
      </c>
      <c r="C8" s="174"/>
      <c r="D8" s="236"/>
      <c r="E8" s="191" t="s">
        <v>132</v>
      </c>
      <c r="F8" s="237">
        <f>SUM(F9)</f>
        <v>30500</v>
      </c>
    </row>
    <row r="9" spans="2:6" s="238" customFormat="1" ht="12.75">
      <c r="B9" s="207"/>
      <c r="C9" s="207">
        <v>92116</v>
      </c>
      <c r="D9" s="239"/>
      <c r="E9" s="207" t="s">
        <v>133</v>
      </c>
      <c r="F9" s="240">
        <f>SUM(F10)</f>
        <v>30500</v>
      </c>
    </row>
    <row r="10" spans="2:6" ht="25.5">
      <c r="B10" s="185"/>
      <c r="C10" s="185"/>
      <c r="D10" s="241">
        <v>2480</v>
      </c>
      <c r="E10" s="186" t="s">
        <v>316</v>
      </c>
      <c r="F10" s="242">
        <v>30500</v>
      </c>
    </row>
    <row r="11" spans="2:6" ht="15">
      <c r="B11" s="243"/>
      <c r="C11" s="244"/>
      <c r="D11" s="244"/>
      <c r="E11" s="245" t="s">
        <v>311</v>
      </c>
      <c r="F11" s="175">
        <f>F8</f>
        <v>30500</v>
      </c>
    </row>
  </sheetData>
  <sheetProtection/>
  <printOptions/>
  <pageMargins left="0.75" right="0.75" top="1" bottom="1" header="0.5" footer="0.5"/>
  <pageSetup firstPageNumber="46" useFirstPageNumber="1" horizontalDpi="300" verticalDpi="300" orientation="landscape" paperSize="9" scale="13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4.75390625" style="134" bestFit="1" customWidth="1"/>
    <col min="2" max="2" width="40.125" style="134" bestFit="1" customWidth="1"/>
    <col min="3" max="3" width="14.00390625" style="134" customWidth="1"/>
    <col min="4" max="4" width="17.125" style="134" customWidth="1"/>
    <col min="5" max="6" width="9.125" style="134" customWidth="1"/>
    <col min="7" max="7" width="10.125" style="134" bestFit="1" customWidth="1"/>
    <col min="8" max="16384" width="9.125" style="134" customWidth="1"/>
  </cols>
  <sheetData>
    <row r="1" spans="1:4" ht="15" customHeight="1">
      <c r="A1" s="282" t="s">
        <v>159</v>
      </c>
      <c r="B1" s="282"/>
      <c r="C1" s="282"/>
      <c r="D1" s="282"/>
    </row>
    <row r="2" ht="6.75" customHeight="1">
      <c r="A2" s="136"/>
    </row>
    <row r="3" ht="6.75" customHeight="1">
      <c r="A3" s="136"/>
    </row>
    <row r="4" spans="1:4" ht="12.75">
      <c r="A4" s="136"/>
      <c r="D4" s="134" t="s">
        <v>160</v>
      </c>
    </row>
    <row r="5" ht="12.75">
      <c r="A5" s="136"/>
    </row>
    <row r="6" ht="12.75">
      <c r="D6" s="137" t="s">
        <v>146</v>
      </c>
    </row>
    <row r="7" spans="1:4" ht="15" customHeight="1">
      <c r="A7" s="283" t="s">
        <v>147</v>
      </c>
      <c r="B7" s="283" t="s">
        <v>161</v>
      </c>
      <c r="C7" s="284" t="s">
        <v>162</v>
      </c>
      <c r="D7" s="284" t="s">
        <v>163</v>
      </c>
    </row>
    <row r="8" spans="1:4" ht="15" customHeight="1">
      <c r="A8" s="283"/>
      <c r="B8" s="283"/>
      <c r="C8" s="283"/>
      <c r="D8" s="284"/>
    </row>
    <row r="9" spans="1:4" ht="15.75" customHeight="1">
      <c r="A9" s="283"/>
      <c r="B9" s="283"/>
      <c r="C9" s="283"/>
      <c r="D9" s="284"/>
    </row>
    <row r="10" spans="1:4" s="140" customFormat="1" ht="9.75" customHeight="1">
      <c r="A10" s="138">
        <v>1</v>
      </c>
      <c r="B10" s="138">
        <v>2</v>
      </c>
      <c r="C10" s="138">
        <v>3</v>
      </c>
      <c r="D10" s="139">
        <v>4</v>
      </c>
    </row>
    <row r="11" spans="1:4" s="144" customFormat="1" ht="13.5" customHeight="1">
      <c r="A11" s="141" t="s">
        <v>148</v>
      </c>
      <c r="B11" s="142" t="s">
        <v>164</v>
      </c>
      <c r="C11" s="141"/>
      <c r="D11" s="143">
        <v>17927567</v>
      </c>
    </row>
    <row r="12" spans="1:4" ht="15.75" customHeight="1">
      <c r="A12" s="141" t="s">
        <v>154</v>
      </c>
      <c r="B12" s="142" t="s">
        <v>149</v>
      </c>
      <c r="C12" s="141"/>
      <c r="D12" s="143">
        <v>18951415</v>
      </c>
    </row>
    <row r="13" spans="1:4" ht="14.25" customHeight="1">
      <c r="A13" s="141" t="s">
        <v>155</v>
      </c>
      <c r="B13" s="142" t="s">
        <v>165</v>
      </c>
      <c r="C13" s="145"/>
      <c r="D13" s="146">
        <f>D11-D12</f>
        <v>-1023848</v>
      </c>
    </row>
    <row r="14" spans="1:4" ht="18.75" customHeight="1">
      <c r="A14" s="280" t="s">
        <v>166</v>
      </c>
      <c r="B14" s="281"/>
      <c r="C14" s="145"/>
      <c r="D14" s="146">
        <f>SUM(D15:D22)</f>
        <v>1242288</v>
      </c>
    </row>
    <row r="15" spans="1:4" ht="21.75" customHeight="1">
      <c r="A15" s="141" t="s">
        <v>148</v>
      </c>
      <c r="B15" s="147" t="s">
        <v>167</v>
      </c>
      <c r="C15" s="141" t="s">
        <v>168</v>
      </c>
      <c r="D15" s="146">
        <v>1242288</v>
      </c>
    </row>
    <row r="16" spans="1:4" ht="18.75" customHeight="1">
      <c r="A16" s="148" t="s">
        <v>154</v>
      </c>
      <c r="B16" s="145" t="s">
        <v>169</v>
      </c>
      <c r="C16" s="141" t="s">
        <v>168</v>
      </c>
      <c r="D16" s="248"/>
    </row>
    <row r="17" spans="1:7" ht="31.5" customHeight="1">
      <c r="A17" s="141" t="s">
        <v>155</v>
      </c>
      <c r="B17" s="149" t="s">
        <v>170</v>
      </c>
      <c r="C17" s="141" t="s">
        <v>171</v>
      </c>
      <c r="D17" s="146"/>
      <c r="F17" s="150"/>
      <c r="G17" s="150"/>
    </row>
    <row r="18" spans="1:7" ht="15.75" customHeight="1">
      <c r="A18" s="148" t="s">
        <v>156</v>
      </c>
      <c r="B18" s="145" t="s">
        <v>172</v>
      </c>
      <c r="C18" s="141" t="s">
        <v>173</v>
      </c>
      <c r="D18" s="146"/>
      <c r="G18" s="150"/>
    </row>
    <row r="19" spans="1:4" ht="15" customHeight="1">
      <c r="A19" s="141" t="s">
        <v>157</v>
      </c>
      <c r="B19" s="145" t="s">
        <v>174</v>
      </c>
      <c r="C19" s="141" t="s">
        <v>175</v>
      </c>
      <c r="D19" s="146"/>
    </row>
    <row r="20" spans="1:4" ht="16.5" customHeight="1">
      <c r="A20" s="148" t="s">
        <v>158</v>
      </c>
      <c r="B20" s="145" t="s">
        <v>176</v>
      </c>
      <c r="C20" s="141" t="s">
        <v>177</v>
      </c>
      <c r="D20" s="151"/>
    </row>
    <row r="21" spans="1:4" ht="15" customHeight="1">
      <c r="A21" s="141" t="s">
        <v>178</v>
      </c>
      <c r="B21" s="145" t="s">
        <v>179</v>
      </c>
      <c r="C21" s="141" t="s">
        <v>180</v>
      </c>
      <c r="D21" s="143"/>
    </row>
    <row r="22" spans="1:4" ht="15" customHeight="1">
      <c r="A22" s="141" t="s">
        <v>181</v>
      </c>
      <c r="B22" s="152" t="s">
        <v>182</v>
      </c>
      <c r="C22" s="141" t="s">
        <v>183</v>
      </c>
      <c r="D22" s="143"/>
    </row>
    <row r="23" spans="1:4" ht="18.75" customHeight="1">
      <c r="A23" s="280" t="s">
        <v>184</v>
      </c>
      <c r="B23" s="281"/>
      <c r="C23" s="141"/>
      <c r="D23" s="143">
        <f>SUM(D24:D30)</f>
        <v>218440</v>
      </c>
    </row>
    <row r="24" spans="1:4" ht="16.5" customHeight="1">
      <c r="A24" s="141" t="s">
        <v>148</v>
      </c>
      <c r="B24" s="145" t="s">
        <v>185</v>
      </c>
      <c r="C24" s="141" t="s">
        <v>186</v>
      </c>
      <c r="D24" s="143">
        <v>90000</v>
      </c>
    </row>
    <row r="25" spans="1:4" ht="13.5" customHeight="1">
      <c r="A25" s="148" t="s">
        <v>154</v>
      </c>
      <c r="B25" s="153" t="s">
        <v>187</v>
      </c>
      <c r="C25" s="148" t="s">
        <v>186</v>
      </c>
      <c r="D25" s="154">
        <v>128440</v>
      </c>
    </row>
    <row r="26" spans="1:4" ht="38.25" customHeight="1">
      <c r="A26" s="141" t="s">
        <v>155</v>
      </c>
      <c r="B26" s="155" t="s">
        <v>188</v>
      </c>
      <c r="C26" s="141" t="s">
        <v>189</v>
      </c>
      <c r="D26" s="143"/>
    </row>
    <row r="27" spans="1:4" ht="14.25" customHeight="1">
      <c r="A27" s="148" t="s">
        <v>156</v>
      </c>
      <c r="B27" s="153" t="s">
        <v>190</v>
      </c>
      <c r="C27" s="148" t="s">
        <v>191</v>
      </c>
      <c r="D27" s="154"/>
    </row>
    <row r="28" spans="1:4" ht="15.75" customHeight="1">
      <c r="A28" s="141" t="s">
        <v>157</v>
      </c>
      <c r="B28" s="145" t="s">
        <v>192</v>
      </c>
      <c r="C28" s="141" t="s">
        <v>193</v>
      </c>
      <c r="D28" s="143"/>
    </row>
    <row r="29" spans="1:4" ht="15" customHeight="1">
      <c r="A29" s="156" t="s">
        <v>158</v>
      </c>
      <c r="B29" s="152" t="s">
        <v>194</v>
      </c>
      <c r="C29" s="156" t="s">
        <v>195</v>
      </c>
      <c r="D29" s="151"/>
    </row>
    <row r="30" spans="1:6" ht="16.5" customHeight="1">
      <c r="A30" s="156" t="s">
        <v>178</v>
      </c>
      <c r="B30" s="152" t="s">
        <v>196</v>
      </c>
      <c r="C30" s="157" t="s">
        <v>197</v>
      </c>
      <c r="D30" s="158"/>
      <c r="E30" s="159"/>
      <c r="F30" s="159"/>
    </row>
    <row r="31" spans="1:3" ht="12.75">
      <c r="A31" s="160"/>
      <c r="B31" s="161"/>
      <c r="C31" s="162"/>
    </row>
    <row r="32" spans="1:2" ht="12.75">
      <c r="A32" s="163"/>
      <c r="B32" s="162"/>
    </row>
  </sheetData>
  <sheetProtection/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47" useFirstPageNumber="1"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14"/>
  <sheetViews>
    <sheetView tabSelected="1" zoomScaleSheetLayoutView="85" zoomScalePageLayoutView="0" workbookViewId="0" topLeftCell="A1">
      <selection activeCell="I31" sqref="I31"/>
    </sheetView>
  </sheetViews>
  <sheetFormatPr defaultColWidth="9.00390625" defaultRowHeight="12.75"/>
  <cols>
    <col min="1" max="1" width="2.25390625" style="194" customWidth="1"/>
    <col min="2" max="2" width="42.00390625" style="194" customWidth="1"/>
    <col min="3" max="3" width="15.625" style="194" customWidth="1"/>
    <col min="4" max="4" width="16.25390625" style="194" customWidth="1"/>
    <col min="5" max="5" width="14.125" style="194" customWidth="1"/>
    <col min="6" max="6" width="10.875" style="194" customWidth="1"/>
    <col min="7" max="7" width="12.125" style="194" customWidth="1"/>
    <col min="8" max="8" width="10.875" style="194" customWidth="1"/>
    <col min="9" max="10" width="14.125" style="194" customWidth="1"/>
    <col min="11" max="11" width="13.75390625" style="194" bestFit="1" customWidth="1"/>
    <col min="12" max="12" width="11.75390625" style="194" customWidth="1"/>
    <col min="13" max="13" width="12.875" style="194" customWidth="1"/>
    <col min="14" max="14" width="11.375" style="194" customWidth="1"/>
    <col min="15" max="15" width="10.125" style="194" bestFit="1" customWidth="1"/>
    <col min="16" max="16" width="9.125" style="194" customWidth="1"/>
    <col min="17" max="17" width="14.125" style="194" customWidth="1"/>
    <col min="18" max="16384" width="9.125" style="194" customWidth="1"/>
  </cols>
  <sheetData>
    <row r="1" spans="3:18" ht="14.25" customHeight="1"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2:18" ht="19.5">
      <c r="B2" s="294" t="s">
        <v>327</v>
      </c>
      <c r="C2" s="294"/>
      <c r="D2" s="294"/>
      <c r="E2" s="294"/>
      <c r="F2" s="294"/>
      <c r="G2" s="294"/>
      <c r="H2" s="294"/>
      <c r="I2" s="294"/>
      <c r="J2" s="294"/>
      <c r="K2" s="294"/>
      <c r="L2" s="249"/>
      <c r="M2" s="295"/>
      <c r="N2" s="296"/>
      <c r="O2" s="296"/>
      <c r="P2" s="296"/>
      <c r="Q2" s="296"/>
      <c r="R2" s="246"/>
    </row>
    <row r="3" spans="2:17" ht="12.75"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ht="13.5" thickBot="1">
      <c r="K4" s="194" t="s">
        <v>326</v>
      </c>
    </row>
    <row r="5" spans="2:12" ht="30" customHeight="1" thickBot="1">
      <c r="B5" s="254" t="s">
        <v>5</v>
      </c>
      <c r="C5" s="298" t="s">
        <v>325</v>
      </c>
      <c r="D5" s="300"/>
      <c r="E5" s="301"/>
      <c r="F5" s="302" t="s">
        <v>318</v>
      </c>
      <c r="G5" s="303"/>
      <c r="H5" s="304"/>
      <c r="I5" s="297" t="s">
        <v>144</v>
      </c>
      <c r="J5" s="298"/>
      <c r="K5" s="299"/>
      <c r="L5" s="250"/>
    </row>
    <row r="6" spans="2:12" ht="26.25" thickBot="1">
      <c r="B6" s="255"/>
      <c r="C6" s="256" t="s">
        <v>323</v>
      </c>
      <c r="D6" s="256" t="s">
        <v>324</v>
      </c>
      <c r="E6" s="256" t="s">
        <v>319</v>
      </c>
      <c r="F6" s="256" t="s">
        <v>323</v>
      </c>
      <c r="G6" s="256" t="s">
        <v>324</v>
      </c>
      <c r="H6" s="256" t="s">
        <v>320</v>
      </c>
      <c r="I6" s="256" t="s">
        <v>323</v>
      </c>
      <c r="J6" s="256" t="s">
        <v>324</v>
      </c>
      <c r="K6" s="256" t="s">
        <v>321</v>
      </c>
      <c r="L6" s="251"/>
    </row>
    <row r="7" spans="2:12" ht="14.25" thickBot="1">
      <c r="B7" s="257"/>
      <c r="C7" s="258">
        <v>1</v>
      </c>
      <c r="D7" s="258">
        <v>2</v>
      </c>
      <c r="E7" s="258">
        <v>3</v>
      </c>
      <c r="F7" s="258">
        <v>4</v>
      </c>
      <c r="G7" s="258">
        <v>5</v>
      </c>
      <c r="H7" s="258">
        <v>6</v>
      </c>
      <c r="I7" s="258">
        <v>7</v>
      </c>
      <c r="J7" s="258">
        <v>8</v>
      </c>
      <c r="K7" s="258">
        <v>9</v>
      </c>
      <c r="L7" s="251"/>
    </row>
    <row r="8" spans="2:12" ht="14.25" thickBot="1">
      <c r="B8" s="259" t="s">
        <v>317</v>
      </c>
      <c r="C8" s="285">
        <v>700</v>
      </c>
      <c r="D8" s="286"/>
      <c r="E8" s="287"/>
      <c r="F8" s="288">
        <v>400</v>
      </c>
      <c r="G8" s="289"/>
      <c r="H8" s="290"/>
      <c r="I8" s="286"/>
      <c r="J8" s="286"/>
      <c r="K8" s="287"/>
      <c r="L8" s="252"/>
    </row>
    <row r="9" spans="2:12" ht="14.25" thickBot="1">
      <c r="B9" s="259" t="s">
        <v>198</v>
      </c>
      <c r="C9" s="285">
        <v>70001</v>
      </c>
      <c r="D9" s="286"/>
      <c r="E9" s="287"/>
      <c r="F9" s="291">
        <v>40002</v>
      </c>
      <c r="G9" s="292"/>
      <c r="H9" s="293"/>
      <c r="I9" s="286"/>
      <c r="J9" s="286"/>
      <c r="K9" s="287"/>
      <c r="L9" s="252"/>
    </row>
    <row r="10" spans="2:12" ht="13.5">
      <c r="B10" s="260" t="s">
        <v>328</v>
      </c>
      <c r="C10" s="271">
        <v>14729</v>
      </c>
      <c r="D10" s="263">
        <v>14729</v>
      </c>
      <c r="E10" s="274">
        <f>D10/C10</f>
        <v>1</v>
      </c>
      <c r="F10" s="263">
        <v>219474</v>
      </c>
      <c r="G10" s="271">
        <v>219474</v>
      </c>
      <c r="H10" s="266">
        <f>G10/F10</f>
        <v>1</v>
      </c>
      <c r="I10" s="271">
        <f aca="true" t="shared" si="0" ref="I10:J14">C10+F10</f>
        <v>234203</v>
      </c>
      <c r="J10" s="263">
        <f t="shared" si="0"/>
        <v>234203</v>
      </c>
      <c r="K10" s="274">
        <f>J10/I10</f>
        <v>1</v>
      </c>
      <c r="L10" s="253"/>
    </row>
    <row r="11" spans="2:12" ht="13.5">
      <c r="B11" s="261" t="s">
        <v>329</v>
      </c>
      <c r="C11" s="272">
        <v>605539</v>
      </c>
      <c r="D11" s="264">
        <v>652888</v>
      </c>
      <c r="E11" s="275">
        <f>D11/C11</f>
        <v>1.078193146931907</v>
      </c>
      <c r="F11" s="264">
        <v>3353811</v>
      </c>
      <c r="G11" s="272">
        <v>3862419</v>
      </c>
      <c r="H11" s="267">
        <f>G11/F11</f>
        <v>1.1516507638623643</v>
      </c>
      <c r="I11" s="277">
        <f t="shared" si="0"/>
        <v>3959350</v>
      </c>
      <c r="J11" s="269">
        <f t="shared" si="0"/>
        <v>4515307</v>
      </c>
      <c r="K11" s="275">
        <f>J11/I11</f>
        <v>1.140416229936732</v>
      </c>
      <c r="L11" s="253"/>
    </row>
    <row r="12" spans="2:12" ht="13.5">
      <c r="B12" s="261" t="s">
        <v>330</v>
      </c>
      <c r="C12" s="272">
        <v>600745</v>
      </c>
      <c r="D12" s="264">
        <v>625198</v>
      </c>
      <c r="E12" s="275">
        <f>D12/C12</f>
        <v>1.0407044586305338</v>
      </c>
      <c r="F12" s="264">
        <v>3291165</v>
      </c>
      <c r="G12" s="272">
        <v>3708184</v>
      </c>
      <c r="H12" s="267">
        <f>G12/F12</f>
        <v>1.1267086274920888</v>
      </c>
      <c r="I12" s="277">
        <f t="shared" si="0"/>
        <v>3891910</v>
      </c>
      <c r="J12" s="269">
        <f t="shared" si="0"/>
        <v>4333382</v>
      </c>
      <c r="K12" s="275">
        <f>J12/I12</f>
        <v>1.113433249998073</v>
      </c>
      <c r="L12" s="253"/>
    </row>
    <row r="13" spans="2:12" ht="13.5">
      <c r="B13" s="261" t="s">
        <v>322</v>
      </c>
      <c r="C13" s="272"/>
      <c r="D13" s="264"/>
      <c r="E13" s="275"/>
      <c r="F13" s="264">
        <v>57408</v>
      </c>
      <c r="G13" s="272">
        <v>146045</v>
      </c>
      <c r="H13" s="267">
        <f>G13/F13</f>
        <v>2.5439834169453737</v>
      </c>
      <c r="I13" s="277">
        <f t="shared" si="0"/>
        <v>57408</v>
      </c>
      <c r="J13" s="269">
        <f t="shared" si="0"/>
        <v>146045</v>
      </c>
      <c r="K13" s="275">
        <f>J13/I13</f>
        <v>2.5439834169453737</v>
      </c>
      <c r="L13" s="253"/>
    </row>
    <row r="14" spans="2:12" ht="14.25" thickBot="1">
      <c r="B14" s="262" t="s">
        <v>331</v>
      </c>
      <c r="C14" s="273">
        <v>19523</v>
      </c>
      <c r="D14" s="265">
        <v>42419</v>
      </c>
      <c r="E14" s="276">
        <f>D14/C14</f>
        <v>2.172770578292271</v>
      </c>
      <c r="F14" s="265">
        <v>224712</v>
      </c>
      <c r="G14" s="273">
        <v>227664</v>
      </c>
      <c r="H14" s="268">
        <f>G14/F14</f>
        <v>1.013136815123358</v>
      </c>
      <c r="I14" s="278">
        <f t="shared" si="0"/>
        <v>244235</v>
      </c>
      <c r="J14" s="270">
        <f t="shared" si="0"/>
        <v>270083</v>
      </c>
      <c r="K14" s="276">
        <f>J14/I14</f>
        <v>1.105832497389809</v>
      </c>
      <c r="L14" s="253"/>
    </row>
  </sheetData>
  <sheetProtection/>
  <mergeCells count="11">
    <mergeCell ref="F5:H5"/>
    <mergeCell ref="C8:E8"/>
    <mergeCell ref="C9:E9"/>
    <mergeCell ref="F8:H8"/>
    <mergeCell ref="F9:H9"/>
    <mergeCell ref="B2:K2"/>
    <mergeCell ref="M2:Q2"/>
    <mergeCell ref="I5:K5"/>
    <mergeCell ref="I8:K8"/>
    <mergeCell ref="I9:K9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firstPageNumber="102" useFirstPageNumber="1" horizontalDpi="600" verticalDpi="600" orientation="landscape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2009-03-17T12:08:09Z</cp:lastPrinted>
  <dcterms:created xsi:type="dcterms:W3CDTF">2007-11-16T12:08:36Z</dcterms:created>
  <dcterms:modified xsi:type="dcterms:W3CDTF">2009-04-30T05:44:35Z</dcterms:modified>
  <cp:category/>
  <cp:version/>
  <cp:contentType/>
  <cp:contentStatus/>
</cp:coreProperties>
</file>