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640" activeTab="0"/>
  </bookViews>
  <sheets>
    <sheet name="2. wydatki ze spraw jedn RB 28S" sheetId="1" r:id="rId1"/>
  </sheets>
  <definedNames>
    <definedName name="_xlnm._FilterDatabase" localSheetId="0" hidden="1">'2. wydatki ze spraw jedn RB 28S'!$A$9:$C$492</definedName>
    <definedName name="_xlnm.Print_Area" localSheetId="0">'2. wydatki ze spraw jedn RB 28S'!$A$1:$N$494</definedName>
    <definedName name="_xlnm.Print_Titles" localSheetId="0">'2. wydatki ze spraw jedn RB 28S'!$9:$10</definedName>
  </definedNames>
  <calcPr fullCalcOnLoad="1"/>
</workbook>
</file>

<file path=xl/comments1.xml><?xml version="1.0" encoding="utf-8"?>
<comments xmlns="http://schemas.openxmlformats.org/spreadsheetml/2006/main">
  <authors>
    <author>BIURO</author>
    <author>Lidia</author>
  </authors>
  <commentList>
    <comment ref="F10" authorId="0">
      <text>
        <r>
          <rPr>
            <b/>
            <sz val="8"/>
            <rFont val="Tahoma"/>
            <family val="0"/>
          </rPr>
          <t>BIURO:</t>
        </r>
        <r>
          <rPr>
            <sz val="8"/>
            <rFont val="Tahoma"/>
            <family val="0"/>
          </rPr>
          <t xml:space="preserve">
</t>
        </r>
      </text>
    </comment>
    <comment ref="N9" authorId="1">
      <text>
        <r>
          <rPr>
            <b/>
            <sz val="8"/>
            <rFont val="Tahoma"/>
            <family val="0"/>
          </rPr>
          <t>Lidia: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<sst xmlns="http://schemas.openxmlformats.org/spreadsheetml/2006/main" count="504" uniqueCount="160">
  <si>
    <t>Dział</t>
  </si>
  <si>
    <t>Rozdział</t>
  </si>
  <si>
    <t>§</t>
  </si>
  <si>
    <t>Wyszczególnienie</t>
  </si>
  <si>
    <t>Wydatki finansowane z innych zródeł w tym z UE</t>
  </si>
  <si>
    <t>010</t>
  </si>
  <si>
    <t>Rolnictwo i leśnictwo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</si>
  <si>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</si>
  <si>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</si>
  <si>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</si>
  <si>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</si>
  <si>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01095</t>
  </si>
  <si>
    <t>Pozostała działalność</t>
  </si>
  <si>
    <t>Zakup usług pozostałych</t>
  </si>
  <si>
    <t>Różne opłaty i składki</t>
  </si>
  <si>
    <t>Zakup usług remontowych</t>
  </si>
  <si>
    <t>Transport i łączność</t>
  </si>
  <si>
    <t>Drogi publiczne krajowe</t>
  </si>
  <si>
    <t>Drogi publiczne gminnne</t>
  </si>
  <si>
    <t>Wynagrodzenia bezosobowe</t>
  </si>
  <si>
    <t>Zakup materiałów i wyposażenia</t>
  </si>
  <si>
    <t>Turystyka</t>
  </si>
  <si>
    <t>Zadania w zakresie upowszechniania turystyki</t>
  </si>
  <si>
    <t>Zakup energii</t>
  </si>
  <si>
    <t xml:space="preserve">Gospodarka mieszkaniowa </t>
  </si>
  <si>
    <t>Zakłady gospodarki mieszkaniowej</t>
  </si>
  <si>
    <t>Gospodarka gruntami i nieruchomościami</t>
  </si>
  <si>
    <t>Zakup usług obejmujących wykonanie ekspertyz i analiz</t>
  </si>
  <si>
    <t>Wydatki na zakupy inwestycyjne jednostek budżetowych</t>
  </si>
  <si>
    <t>Działalność usługowa</t>
  </si>
  <si>
    <t>Plany zagospodarowania przestrzennego</t>
  </si>
  <si>
    <t>Cmentarze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</si>
  <si>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</si>
  <si>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</si>
  <si>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</si>
  <si>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</si>
  <si>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</si>
  <si>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Zakup usług dostępu do sieci internet</t>
  </si>
  <si>
    <t>Podróże służbowe krajowe</t>
  </si>
  <si>
    <t>Zakup materiałów papierniczych do sprzętu drukarskiego i urządzeń kserograficznych</t>
  </si>
  <si>
    <t>Zakup akcesoriów komputerowych, w tym programów i licencji</t>
  </si>
  <si>
    <t>Rady gmin (miast i miast na prawach powiatu)</t>
  </si>
  <si>
    <t>Różne wydatki na rzecz osób fizycznych</t>
  </si>
  <si>
    <t>Opłaty z tytułu zakupu usług telekomunikacyjnych telefonii stacjonarnej</t>
  </si>
  <si>
    <t>Urzędy gmin (miast i miast na prawach powiatu)</t>
  </si>
  <si>
    <t>Wydatki osobowe niezaliczane do wynagrodzeń</t>
  </si>
  <si>
    <t>Zakup usług zdrowotnych</t>
  </si>
  <si>
    <t>Odpisy na ZFŚS</t>
  </si>
  <si>
    <t>Koszty postępowania sądowego i prokuratorskiego</t>
  </si>
  <si>
    <t>Szkolenia pracowników niebędących członkami korpusu służby cywilnej</t>
  </si>
  <si>
    <t>Promocja jednostek samorządu terytorialnego</t>
  </si>
  <si>
    <t>Urzędy naczelnych organów władzy państwowej, kontroli i ochrony prawa oraz sądownictwa</t>
  </si>
  <si>
    <t>Urzędy naczelnych organów władzy państwowej, kontroli i ochrony prawa.</t>
  </si>
  <si>
    <t>Bezpieczeństwo publiczne i ochrona przeciwpożarowa</t>
  </si>
  <si>
    <t>Ochotnicze straże pożarne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</si>
  <si>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</si>
  <si>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</si>
  <si>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</si>
  <si>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</si>
  <si>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Rozliczenia z tytułu poręczeń i gwarancji udzielonych przez Skarb Państwa lub jednostkę samorządu terytorialnego</t>
  </si>
  <si>
    <t>Oświata i wychowanie</t>
  </si>
  <si>
    <t>Szkoły podstawowe</t>
  </si>
  <si>
    <t>Zakup pomocy naukowych, dydaktycznych i książek</t>
  </si>
  <si>
    <t>Zakup usług dostepu do sieci internet</t>
  </si>
  <si>
    <t>Oddziały przedszkolne w szkołach podstawowych</t>
  </si>
  <si>
    <t>Przedszkola</t>
  </si>
  <si>
    <t>Szkolenia pracowników nibędących członkami korpusu służby cywilnej</t>
  </si>
  <si>
    <t>Gimnazja</t>
  </si>
  <si>
    <t>Dowożenie uczniów do szkół</t>
  </si>
  <si>
    <t>Zespoły obsługi ekonomiczno-administracyjnej szkół</t>
  </si>
  <si>
    <t>Opłaty z tytułu zakupu usług telekomunikacyjnych telefonii satcjonarnej</t>
  </si>
  <si>
    <t>Dokształcanie i doskonalenie nauczycieli</t>
  </si>
  <si>
    <t>Ochrona zdrowia</t>
  </si>
  <si>
    <t>Zwalczanie narkomanii</t>
  </si>
  <si>
    <t>Przeciwdziałanie alkoholizmowi</t>
  </si>
  <si>
    <t>Dotacja celowa z budżetu na finansowanie lub dofinansowanie zadań zlecnych do realizacji stowarzyszeniom</t>
  </si>
  <si>
    <t>Świadczenia społeczne</t>
  </si>
  <si>
    <t>Stypendia dla uczniów</t>
  </si>
  <si>
    <t>Dotacje celowe z budżetu na finansowanie lub dofinansowanie kosztów realizacji inwestycji i zakupów inwestycyjnych innych jednostek sektora finansów publicznych</t>
  </si>
  <si>
    <t>Pomoc społeczna</t>
  </si>
  <si>
    <t>Domy pomocy społecznej</t>
  </si>
  <si>
    <t>Zakup usług przez jednostki samorządu terytorialnego od innych jednostek samorządu terytorialnego</t>
  </si>
  <si>
    <t>Zwrot dotacji wykorzystanych niezgodnie z przeznaczeniem lub pobranych w nadmiernej wysokości</t>
  </si>
  <si>
    <t>Szkolenia pracowników niebędących czlonkami korpusu służby cywilnej</t>
  </si>
  <si>
    <t>Składki na ubezpieczenia zdrowotne</t>
  </si>
  <si>
    <t>Zasiłki i pomoc w naturze oraz składki na ubezpieczenia emerytalne i rentowe.</t>
  </si>
  <si>
    <t>Dodatki mieszkaniowe</t>
  </si>
  <si>
    <t>Ośrodki pomocy społecznej</t>
  </si>
  <si>
    <t>Usługi opiekuńcze i specjalistyczne usługi opiekuńcze</t>
  </si>
  <si>
    <t>Edukacyjna opieka wychowawcza</t>
  </si>
  <si>
    <t>Świetlice szkolne</t>
  </si>
  <si>
    <t>Odpisy na ZFŚŚ</t>
  </si>
  <si>
    <t>Pomoc materialna dla uczniów</t>
  </si>
  <si>
    <t>Gospodarka komunalna i ochrona środowiska</t>
  </si>
  <si>
    <t>Gospodarka ściekowa i ochrona wód</t>
  </si>
  <si>
    <t>Oczyszczanie miast i wsi</t>
  </si>
  <si>
    <t>Utrzymanie zieleni w miastach i gminach</t>
  </si>
  <si>
    <t>Oświetlenie ulic, placów i dróg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</si>
  <si>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</si>
  <si>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</si>
  <si>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</si>
  <si>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</si>
  <si>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Dotacja celowa z budżetu na finansowanie lub dofinansowanie zadań zleconych do realizacji fundacjom</t>
  </si>
  <si>
    <t>Kultura fizyczna i sport</t>
  </si>
  <si>
    <t>Obiekty sportowe</t>
  </si>
  <si>
    <t>Zadania w zakresie kultury fizycznej i sportu</t>
  </si>
  <si>
    <t>Dotacja celowa z budżetu na finansowanie lub dofinansowanie zadań zleconych do realizacji stowarzyszeniom</t>
  </si>
  <si>
    <t>OGÓŁEM WYDATKI</t>
  </si>
  <si>
    <t>Dynamika 6/5</t>
  </si>
  <si>
    <t>Dochody od osób prawnych, od osób fizycznych i od innych jednostek nieposiadających osobowości prawnej oraz wydatki z ich poborem</t>
  </si>
  <si>
    <t>Pozostala działalność</t>
  </si>
  <si>
    <t>Stołówki szkolne</t>
  </si>
  <si>
    <t>Wpływy i wydatki związnez gromadzeniem środkow z opłat i kar za korzstanie ze środowiska</t>
  </si>
  <si>
    <t>Kary i odszkodowania wypłacane na rzecz osób fizycznych</t>
  </si>
  <si>
    <t>Opłaty na rzecz budżetów jednostek samorządu terytorialnego</t>
  </si>
  <si>
    <t>Składki na ubezpieczenie społeczne</t>
  </si>
  <si>
    <t>Wynagrodzenie osobowe pracowników</t>
  </si>
  <si>
    <t>Dotacja podmiotowa z budżetu dla niepublicznej jednostki systemu oświaty</t>
  </si>
  <si>
    <t>Świadczenia rodzinne, zaśwaidczenia z funduszu alimentacyjnego oraz składki na ubezpieczenia emerytalne i rentowe z ubezpieczenia społecznego.</t>
  </si>
  <si>
    <t>Zakup energi</t>
  </si>
  <si>
    <t>Podatek od nieruchomości</t>
  </si>
  <si>
    <t>Urzędy wojewódzkie</t>
  </si>
  <si>
    <t>Obrona cywilna</t>
  </si>
  <si>
    <t>Kary i odszkodowania wypłacane na rzecz osób prawnych i innych jednostek organizacyjnych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</si>
  <si>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</si>
  <si>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</si>
  <si>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Odpisy na Zakładowy Fundusz Świadczeń Socjalnych</t>
  </si>
  <si>
    <t xml:space="preserve">Opłata z tytułu zakupu usług telekomunikacyjnych świadczonych w stacjonarnej publicznej sieci telefonicznej </t>
  </si>
  <si>
    <t>Odsetki od samorządowych papierów wartościowych lub zaciągniętych przez jednostkę samorządu terytorialnego kredytów i pożyczek</t>
  </si>
  <si>
    <t>Wpłaty z tytułu gwarancji i poręczeń</t>
  </si>
  <si>
    <t>Różne rozliczenia</t>
  </si>
  <si>
    <t>Rezerwy ogólne i celowe</t>
  </si>
  <si>
    <t>Rezerwy</t>
  </si>
  <si>
    <t>Składki na ubezpieczenie zdrowotne opłacane za osoby pobierające niektóre świadczenia z pomocy społecznej, niektóre świadczenia rodzinne oraz za osoby uczestniczące w zajęciach w centrum integracji społecznej.</t>
  </si>
  <si>
    <t>Zwrot dotacji oraz płatności, w tym wykorzystanych niezgodnie z przeznaczeniem lub wykorzystanych z naruszeniem procedur, o których mowa w art. 184 ustawy, pobranych nienależnie lub w nadmiernej wysokości</t>
  </si>
  <si>
    <t>Zasiłki stałe</t>
  </si>
  <si>
    <t>Opłaty z tytułu zakupu usług telekomunikacyjnych świadczonych w satcjonarnej publicznej sieci telefonicznej</t>
  </si>
  <si>
    <t xml:space="preserve">Opłata z tytułu zakupu usług telekomunikacyjnych świadczonych w ruchomej publicznej sieci telefonicznej </t>
  </si>
  <si>
    <t>Opłata z tytułu zakupu usług telekomunikacyjnych świadczonych w stacjonarnej publicznej sieci telefonicznej</t>
  </si>
  <si>
    <t>Pozostałe zadania w zakresie polityki społecznej</t>
  </si>
  <si>
    <t>Wydatki bieżące</t>
  </si>
  <si>
    <t>Wynagrodzenia i pochodne</t>
  </si>
  <si>
    <t>Dotacje</t>
  </si>
  <si>
    <t>Wydatki na obsługę długu</t>
  </si>
  <si>
    <t>Wydatki z tytułu poręczeń i gwaracji</t>
  </si>
  <si>
    <t>Wydatki majątkowe</t>
  </si>
  <si>
    <t>w tym m.in.:</t>
  </si>
  <si>
    <t>Z tego</t>
  </si>
  <si>
    <t>Wybory Prezydenta Rzeczypospolitej Polskiej</t>
  </si>
  <si>
    <t>Inne formy pomocy dla uczniów</t>
  </si>
  <si>
    <t>Dotacje podmiotowe z budżetu dla samorzadowej instytucji kultury</t>
  </si>
  <si>
    <t xml:space="preserve">  </t>
  </si>
  <si>
    <t>Plan na 31.12.2010r.</t>
  </si>
  <si>
    <t>Wykonanie na 31.12.2010r.</t>
  </si>
  <si>
    <t>Spis powszechny i inne</t>
  </si>
  <si>
    <t>Wybory do rad gmin, rad powiatów i sejmik.ów województwa, wybory wójtów, burmistrzów i prezydentów miast oraz referenda gminne, powitowe i wojewódzkie</t>
  </si>
  <si>
    <t>Usuweanie skutków klęsk żywiołowych</t>
  </si>
  <si>
    <t xml:space="preserve">Pozostała działalność </t>
  </si>
  <si>
    <t>Sprawozdanie   z realizacji planu wydatków za  2010 rok z podziałem na bieżące i majątkowe</t>
  </si>
  <si>
    <t>Załącznik nr 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</si>
</sst>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_ ;\-#,##0.00\ 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25"/>
      <name val="Arial CE"/>
      <family val="2"/>
    </font>
    <font>
      <b/>
      <i/>
      <sz val="8"/>
      <name val="Arial CE"/>
      <family val="0"/>
    </font>
    <font>
      <b/>
      <sz val="10"/>
      <name val="Arial CE"/>
      <family val="0"/>
    </font>
    <font>
      <b/>
      <i/>
      <sz val="12"/>
      <name val="Arial CE"/>
      <family val="0"/>
    </font>
    <font>
      <b/>
      <i/>
      <sz val="10"/>
      <name val="Arial CE"/>
      <family val="2"/>
    </font>
    <font>
      <i/>
      <sz val="10"/>
      <name val="Arial CE"/>
      <family val="0"/>
    </font>
    <font>
      <b/>
      <sz val="12"/>
      <name val="Arial CE"/>
      <family val="0"/>
    </font>
    <font>
      <b/>
      <i/>
      <sz val="14"/>
      <name val="Arial CE"/>
      <family val="0"/>
    </font>
    <font>
      <sz val="8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2"/>
      <name val="Arial CE"/>
      <family val="2"/>
    </font>
    <font>
      <i/>
      <sz val="10"/>
      <color indexed="8"/>
      <name val="Arial"/>
      <family val="2"/>
    </font>
    <font>
      <i/>
      <sz val="10"/>
      <color indexed="8"/>
      <name val="Arial CE"/>
      <family val="0"/>
    </font>
    <font>
      <b/>
      <i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27" borderId="1" applyNumberFormat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4" fillId="0" borderId="0" xfId="0" applyNumberFormat="1" applyFont="1" applyFill="1" applyAlignment="1">
      <alignment/>
    </xf>
    <xf numFmtId="0" fontId="7" fillId="0" borderId="10" xfId="0" applyFont="1" applyBorder="1" applyAlignment="1">
      <alignment horizontal="center"/>
    </xf>
    <xf numFmtId="43" fontId="0" fillId="0" borderId="0" xfId="42" applyFont="1" applyFill="1" applyAlignment="1">
      <alignment/>
    </xf>
    <xf numFmtId="43" fontId="0" fillId="0" borderId="0" xfId="42" applyFont="1" applyFill="1" applyBorder="1" applyAlignment="1">
      <alignment/>
    </xf>
    <xf numFmtId="164" fontId="4" fillId="0" borderId="10" xfId="42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" fontId="1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7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 wrapText="1"/>
    </xf>
    <xf numFmtId="43" fontId="3" fillId="0" borderId="19" xfId="42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42" applyNumberFormat="1" applyFont="1" applyFill="1" applyBorder="1" applyAlignment="1">
      <alignment horizontal="right" vertical="center"/>
    </xf>
    <xf numFmtId="10" fontId="5" fillId="0" borderId="22" xfId="0" applyNumberFormat="1" applyFont="1" applyBorder="1" applyAlignment="1">
      <alignment horizontal="right" vertical="center"/>
    </xf>
    <xf numFmtId="4" fontId="5" fillId="0" borderId="10" xfId="42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0" xfId="42" applyNumberFormat="1" applyFont="1" applyBorder="1" applyAlignment="1">
      <alignment horizontal="right" vertical="center"/>
    </xf>
    <xf numFmtId="4" fontId="13" fillId="0" borderId="10" xfId="42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42" applyNumberFormat="1" applyFont="1" applyFill="1" applyBorder="1" applyAlignment="1">
      <alignment horizontal="right" vertical="center"/>
    </xf>
    <xf numFmtId="10" fontId="5" fillId="0" borderId="24" xfId="0" applyNumberFormat="1" applyFont="1" applyBorder="1" applyAlignment="1">
      <alignment horizontal="right" vertical="center"/>
    </xf>
    <xf numFmtId="4" fontId="5" fillId="0" borderId="25" xfId="0" applyNumberFormat="1" applyFont="1" applyBorder="1" applyAlignment="1">
      <alignment horizontal="right" vertical="center"/>
    </xf>
    <xf numFmtId="4" fontId="5" fillId="0" borderId="25" xfId="42" applyNumberFormat="1" applyFont="1" applyBorder="1" applyAlignment="1">
      <alignment horizontal="right" vertical="center"/>
    </xf>
    <xf numFmtId="10" fontId="5" fillId="0" borderId="25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wrapText="1" shrinkToFit="1"/>
    </xf>
    <xf numFmtId="0" fontId="6" fillId="0" borderId="26" xfId="0" applyFont="1" applyBorder="1" applyAlignment="1">
      <alignment wrapText="1"/>
    </xf>
    <xf numFmtId="0" fontId="7" fillId="0" borderId="27" xfId="0" applyFont="1" applyBorder="1" applyAlignment="1">
      <alignment wrapText="1"/>
    </xf>
    <xf numFmtId="4" fontId="6" fillId="0" borderId="10" xfId="0" applyNumberFormat="1" applyFont="1" applyBorder="1" applyAlignment="1">
      <alignment horizontal="right" vertical="center"/>
    </xf>
    <xf numFmtId="4" fontId="6" fillId="0" borderId="10" xfId="42" applyNumberFormat="1" applyFont="1" applyFill="1" applyBorder="1" applyAlignment="1">
      <alignment horizontal="right" vertical="center"/>
    </xf>
    <xf numFmtId="4" fontId="6" fillId="0" borderId="10" xfId="42" applyNumberFormat="1" applyFont="1" applyBorder="1" applyAlignment="1">
      <alignment horizontal="right" vertical="center"/>
    </xf>
    <xf numFmtId="4" fontId="1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4" fillId="33" borderId="10" xfId="42" applyNumberFormat="1" applyFont="1" applyFill="1" applyBorder="1" applyAlignment="1" applyProtection="1">
      <alignment horizontal="right" vertical="center" wrapText="1"/>
      <protection locked="0"/>
    </xf>
    <xf numFmtId="4" fontId="1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6" fillId="33" borderId="10" xfId="42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14" fillId="33" borderId="28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8" xfId="0" applyNumberFormat="1" applyFont="1" applyBorder="1" applyAlignment="1">
      <alignment horizontal="right" vertical="center"/>
    </xf>
    <xf numFmtId="4" fontId="7" fillId="0" borderId="10" xfId="42" applyNumberFormat="1" applyFont="1" applyFill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15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5" fillId="33" borderId="10" xfId="42" applyNumberFormat="1" applyFont="1" applyFill="1" applyBorder="1" applyAlignment="1" applyProtection="1">
      <alignment horizontal="right" vertical="center" wrapText="1"/>
      <protection locked="0"/>
    </xf>
    <xf numFmtId="4" fontId="7" fillId="0" borderId="10" xfId="42" applyNumberFormat="1" applyFont="1" applyBorder="1" applyAlignment="1">
      <alignment horizontal="right" vertical="center"/>
    </xf>
    <xf numFmtId="4" fontId="14" fillId="33" borderId="10" xfId="42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Border="1" applyAlignment="1">
      <alignment horizontal="right" vertical="center"/>
    </xf>
    <xf numFmtId="4" fontId="6" fillId="0" borderId="10" xfId="42" applyNumberFormat="1" applyFont="1" applyBorder="1" applyAlignment="1">
      <alignment horizontal="right" vertical="center"/>
    </xf>
    <xf numFmtId="4" fontId="6" fillId="0" borderId="10" xfId="42" applyNumberFormat="1" applyFont="1" applyFill="1" applyBorder="1" applyAlignment="1">
      <alignment horizontal="right" vertical="center"/>
    </xf>
    <xf numFmtId="4" fontId="7" fillId="0" borderId="0" xfId="42" applyNumberFormat="1" applyFont="1" applyFill="1" applyBorder="1" applyAlignment="1">
      <alignment horizontal="right" vertical="center"/>
    </xf>
    <xf numFmtId="4" fontId="14" fillId="33" borderId="28" xfId="42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>
      <alignment horizontal="center" wrapText="1"/>
    </xf>
    <xf numFmtId="0" fontId="9" fillId="0" borderId="29" xfId="0" applyFont="1" applyBorder="1" applyAlignment="1">
      <alignment horizontal="right" wrapText="1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07"/>
  <sheetViews>
    <sheetView tabSelected="1" view="pageBreakPreview" zoomScale="75" zoomScaleSheetLayoutView="75" workbookViewId="0" topLeftCell="A1">
      <selection activeCell="H33" sqref="H33"/>
    </sheetView>
  </sheetViews>
  <sheetFormatPr defaultColWidth="9.00390625" defaultRowHeight="12.75"/>
  <cols>
    <col min="1" max="1" width="8.125" style="0" customWidth="1"/>
    <col min="2" max="2" width="8.375" style="0" customWidth="1"/>
    <col min="3" max="3" width="7.75390625" style="0" customWidth="1"/>
    <col min="4" max="4" width="49.375" style="0" customWidth="1"/>
    <col min="5" max="5" width="17.25390625" style="3" bestFit="1" customWidth="1"/>
    <col min="6" max="6" width="21.375" style="31" customWidth="1"/>
    <col min="7" max="7" width="10.625" style="0" hidden="1" customWidth="1"/>
    <col min="8" max="8" width="21.25390625" style="0" bestFit="1" customWidth="1"/>
    <col min="9" max="9" width="22.125" style="0" customWidth="1"/>
    <col min="10" max="10" width="19.75390625" style="0" bestFit="1" customWidth="1"/>
    <col min="11" max="11" width="16.625" style="0" customWidth="1"/>
    <col min="12" max="12" width="18.125" style="0" customWidth="1"/>
    <col min="13" max="13" width="21.25390625" style="0" bestFit="1" customWidth="1"/>
    <col min="14" max="14" width="13.625" style="0" customWidth="1"/>
  </cols>
  <sheetData>
    <row r="1" ht="12.75"/>
    <row r="2" spans="1:6" ht="12.75">
      <c r="A2" s="110" t="s">
        <v>158</v>
      </c>
      <c r="B2" s="110"/>
      <c r="C2" s="110"/>
      <c r="D2" s="110"/>
      <c r="E2" s="110"/>
      <c r="F2" s="110"/>
    </row>
    <row r="3" spans="1:15" ht="33">
      <c r="A3" s="110"/>
      <c r="B3" s="110"/>
      <c r="C3" s="110"/>
      <c r="D3" s="110"/>
      <c r="E3" s="110"/>
      <c r="F3" s="110"/>
      <c r="G3" s="1"/>
      <c r="H3" s="1"/>
      <c r="I3" s="1"/>
      <c r="J3" s="1"/>
      <c r="K3" s="1"/>
      <c r="L3" s="1"/>
      <c r="M3" s="1"/>
      <c r="O3" s="2"/>
    </row>
    <row r="4" spans="4:14" ht="15.75">
      <c r="D4" s="34"/>
      <c r="N4" s="29" t="s">
        <v>159</v>
      </c>
    </row>
    <row r="5" spans="4:14" ht="15.75">
      <c r="D5" s="34"/>
      <c r="N5" s="29"/>
    </row>
    <row r="6" spans="4:14" ht="16.5" thickBot="1">
      <c r="D6" s="34"/>
      <c r="N6" s="29"/>
    </row>
    <row r="7" spans="4:14" ht="16.5" thickBot="1">
      <c r="D7" s="34"/>
      <c r="H7" s="35"/>
      <c r="I7" s="36"/>
      <c r="J7" s="36" t="s">
        <v>147</v>
      </c>
      <c r="K7" s="36"/>
      <c r="L7" s="36"/>
      <c r="M7" s="37"/>
      <c r="N7" s="29"/>
    </row>
    <row r="8" spans="8:13" ht="13.5" thickBot="1">
      <c r="H8" s="49"/>
      <c r="I8" s="35"/>
      <c r="J8" s="36" t="s">
        <v>146</v>
      </c>
      <c r="K8" s="36"/>
      <c r="L8" s="37"/>
      <c r="M8" s="50"/>
    </row>
    <row r="9" spans="1:14" ht="60">
      <c r="A9" s="52" t="s">
        <v>0</v>
      </c>
      <c r="B9" s="53" t="s">
        <v>1</v>
      </c>
      <c r="C9" s="54" t="s">
        <v>2</v>
      </c>
      <c r="D9" s="54" t="s">
        <v>3</v>
      </c>
      <c r="E9" s="55" t="s">
        <v>152</v>
      </c>
      <c r="F9" s="56" t="s">
        <v>153</v>
      </c>
      <c r="G9" s="53" t="s">
        <v>4</v>
      </c>
      <c r="H9" s="53" t="s">
        <v>140</v>
      </c>
      <c r="I9" s="57" t="s">
        <v>141</v>
      </c>
      <c r="J9" s="53" t="s">
        <v>142</v>
      </c>
      <c r="K9" s="53" t="s">
        <v>143</v>
      </c>
      <c r="L9" s="53" t="s">
        <v>144</v>
      </c>
      <c r="M9" s="53" t="s">
        <v>145</v>
      </c>
      <c r="N9" s="58" t="s">
        <v>108</v>
      </c>
    </row>
    <row r="10" spans="1:14" ht="12.75">
      <c r="A10" s="59">
        <v>1</v>
      </c>
      <c r="B10" s="4">
        <v>2</v>
      </c>
      <c r="C10" s="4">
        <v>3</v>
      </c>
      <c r="D10" s="4">
        <v>4</v>
      </c>
      <c r="E10" s="5">
        <v>5</v>
      </c>
      <c r="F10" s="33">
        <v>6</v>
      </c>
      <c r="G10" s="4">
        <v>12</v>
      </c>
      <c r="H10" s="4">
        <v>7</v>
      </c>
      <c r="I10" s="4">
        <v>8</v>
      </c>
      <c r="J10" s="4">
        <v>9</v>
      </c>
      <c r="K10" s="4">
        <v>10</v>
      </c>
      <c r="L10" s="4">
        <v>11</v>
      </c>
      <c r="M10" s="4">
        <v>12</v>
      </c>
      <c r="N10" s="60">
        <v>13</v>
      </c>
    </row>
    <row r="11" spans="1:14" s="8" customFormat="1" ht="15.75">
      <c r="A11" s="61" t="s">
        <v>5</v>
      </c>
      <c r="B11" s="6"/>
      <c r="C11" s="7"/>
      <c r="D11" s="14" t="s">
        <v>6</v>
      </c>
      <c r="E11" s="72">
        <f>SUM(E12,E14)</f>
        <v>60141</v>
      </c>
      <c r="F11" s="73">
        <f>SUM(F12,F14)</f>
        <v>58661.520000000004</v>
      </c>
      <c r="G11" s="73">
        <f aca="true" t="shared" si="0" ref="G11:M11">SUM(G12,G14)</f>
        <v>0</v>
      </c>
      <c r="H11" s="73">
        <f t="shared" si="0"/>
        <v>58661.520000000004</v>
      </c>
      <c r="I11" s="73">
        <f t="shared" si="0"/>
        <v>0</v>
      </c>
      <c r="J11" s="73">
        <f t="shared" si="0"/>
        <v>0</v>
      </c>
      <c r="K11" s="73">
        <f t="shared" si="0"/>
        <v>0</v>
      </c>
      <c r="L11" s="73">
        <f t="shared" si="0"/>
        <v>0</v>
      </c>
      <c r="M11" s="73">
        <f t="shared" si="0"/>
        <v>0</v>
      </c>
      <c r="N11" s="74">
        <f>SUM(F11/E11)</f>
        <v>0.9753998104454532</v>
      </c>
    </row>
    <row r="12" spans="1:14" s="8" customFormat="1" ht="15.75">
      <c r="A12" s="62"/>
      <c r="B12" s="9" t="s">
        <v>8</v>
      </c>
      <c r="C12" s="10"/>
      <c r="D12" s="27" t="s">
        <v>9</v>
      </c>
      <c r="E12" s="88">
        <f>SUM(E13)</f>
        <v>3018</v>
      </c>
      <c r="F12" s="89">
        <f>SUM(F13)</f>
        <v>2599.72</v>
      </c>
      <c r="G12" s="89">
        <f aca="true" t="shared" si="1" ref="G12:M12">SUM(G13)</f>
        <v>0</v>
      </c>
      <c r="H12" s="88">
        <f t="shared" si="1"/>
        <v>2599.72</v>
      </c>
      <c r="I12" s="89">
        <f t="shared" si="1"/>
        <v>0</v>
      </c>
      <c r="J12" s="89">
        <f t="shared" si="1"/>
        <v>0</v>
      </c>
      <c r="K12" s="89">
        <f t="shared" si="1"/>
        <v>0</v>
      </c>
      <c r="L12" s="89">
        <f t="shared" si="1"/>
        <v>0</v>
      </c>
      <c r="M12" s="89">
        <f t="shared" si="1"/>
        <v>0</v>
      </c>
      <c r="N12" s="74">
        <f aca="true" t="shared" si="2" ref="N12:N62">SUM(F12/E12)</f>
        <v>0.861404903909874</v>
      </c>
    </row>
    <row r="13" spans="1:14" ht="25.5">
      <c r="A13" s="63"/>
      <c r="B13" s="11"/>
      <c r="C13" s="12">
        <v>2850</v>
      </c>
      <c r="D13" s="47" t="s">
        <v>10</v>
      </c>
      <c r="E13" s="96">
        <v>3018</v>
      </c>
      <c r="F13" s="99">
        <v>2599.72</v>
      </c>
      <c r="G13" s="96"/>
      <c r="H13" s="100">
        <f>F13</f>
        <v>2599.72</v>
      </c>
      <c r="I13" s="96"/>
      <c r="J13" s="96"/>
      <c r="K13" s="96"/>
      <c r="L13" s="96"/>
      <c r="M13" s="96"/>
      <c r="N13" s="74">
        <f t="shared" si="2"/>
        <v>0.861404903909874</v>
      </c>
    </row>
    <row r="14" spans="1:14" s="8" customFormat="1" ht="15.75">
      <c r="A14" s="62"/>
      <c r="B14" s="9" t="s">
        <v>11</v>
      </c>
      <c r="C14" s="10"/>
      <c r="D14" s="27" t="s">
        <v>12</v>
      </c>
      <c r="E14" s="88">
        <f>SUM(E15,E16)</f>
        <v>57123</v>
      </c>
      <c r="F14" s="89">
        <f>SUM(F15,F16)</f>
        <v>56061.8</v>
      </c>
      <c r="G14" s="89">
        <f>SUM(G15,G16)</f>
        <v>0</v>
      </c>
      <c r="H14" s="88">
        <f>SUM(H15,H16)</f>
        <v>56061.8</v>
      </c>
      <c r="I14" s="89">
        <f>SUM(I15)</f>
        <v>0</v>
      </c>
      <c r="J14" s="89">
        <f>SUM(J15)</f>
        <v>0</v>
      </c>
      <c r="K14" s="89">
        <f>SUM(K15)</f>
        <v>0</v>
      </c>
      <c r="L14" s="89">
        <f>SUM(L15)</f>
        <v>0</v>
      </c>
      <c r="M14" s="89">
        <f>SUM(M15)</f>
        <v>0</v>
      </c>
      <c r="N14" s="74">
        <f t="shared" si="2"/>
        <v>0.9814225443341562</v>
      </c>
    </row>
    <row r="15" spans="1:14" ht="15.75">
      <c r="A15" s="63"/>
      <c r="B15" s="11"/>
      <c r="C15" s="12">
        <v>4300</v>
      </c>
      <c r="D15" s="47" t="s">
        <v>13</v>
      </c>
      <c r="E15" s="101">
        <v>9552</v>
      </c>
      <c r="F15" s="102">
        <v>8491.4</v>
      </c>
      <c r="G15" s="96"/>
      <c r="H15" s="100">
        <f>F15</f>
        <v>8491.4</v>
      </c>
      <c r="I15" s="96"/>
      <c r="J15" s="96"/>
      <c r="K15" s="96"/>
      <c r="L15" s="96"/>
      <c r="M15" s="96"/>
      <c r="N15" s="74">
        <f t="shared" si="2"/>
        <v>0.888965661641541</v>
      </c>
    </row>
    <row r="16" spans="1:14" ht="15.75">
      <c r="A16" s="63"/>
      <c r="B16" s="11"/>
      <c r="C16" s="12">
        <v>4430</v>
      </c>
      <c r="D16" s="47" t="s">
        <v>14</v>
      </c>
      <c r="E16" s="101">
        <v>47571</v>
      </c>
      <c r="F16" s="102">
        <v>47570.4</v>
      </c>
      <c r="G16" s="96"/>
      <c r="H16" s="100">
        <f>F16</f>
        <v>47570.4</v>
      </c>
      <c r="I16" s="96"/>
      <c r="J16" s="96"/>
      <c r="K16" s="96"/>
      <c r="L16" s="96"/>
      <c r="M16" s="96"/>
      <c r="N16" s="74">
        <f t="shared" si="2"/>
        <v>0.9999873872737592</v>
      </c>
    </row>
    <row r="17" spans="1:14" s="8" customFormat="1" ht="15.75">
      <c r="A17" s="64">
        <v>600</v>
      </c>
      <c r="B17" s="13"/>
      <c r="C17" s="7"/>
      <c r="D17" s="14" t="s">
        <v>16</v>
      </c>
      <c r="E17" s="72">
        <f>SUM(E18,E20)</f>
        <v>4153007</v>
      </c>
      <c r="F17" s="73">
        <f>SUM(F18,F20)</f>
        <v>4112700.4600000004</v>
      </c>
      <c r="G17" s="73">
        <f aca="true" t="shared" si="3" ref="G17:M17">SUM(G18,G20)</f>
        <v>0</v>
      </c>
      <c r="H17" s="73">
        <f t="shared" si="3"/>
        <v>813603.2400000001</v>
      </c>
      <c r="I17" s="73">
        <f t="shared" si="3"/>
        <v>5800</v>
      </c>
      <c r="J17" s="73">
        <f t="shared" si="3"/>
        <v>0</v>
      </c>
      <c r="K17" s="73">
        <f t="shared" si="3"/>
        <v>0</v>
      </c>
      <c r="L17" s="73">
        <f t="shared" si="3"/>
        <v>0</v>
      </c>
      <c r="M17" s="73">
        <f t="shared" si="3"/>
        <v>3299097.22</v>
      </c>
      <c r="N17" s="74">
        <f t="shared" si="2"/>
        <v>0.9902946130358077</v>
      </c>
    </row>
    <row r="18" spans="1:14" s="8" customFormat="1" ht="15.75">
      <c r="A18" s="65"/>
      <c r="B18" s="15">
        <v>60011</v>
      </c>
      <c r="C18" s="10"/>
      <c r="D18" s="27" t="s">
        <v>17</v>
      </c>
      <c r="E18" s="88">
        <f>SUM(E19)</f>
        <v>5000</v>
      </c>
      <c r="F18" s="89">
        <f>SUM(F19)</f>
        <v>0</v>
      </c>
      <c r="G18" s="89">
        <f aca="true" t="shared" si="4" ref="G18:M18">SUM(G19)</f>
        <v>0</v>
      </c>
      <c r="H18" s="89">
        <f t="shared" si="4"/>
        <v>0</v>
      </c>
      <c r="I18" s="89">
        <f t="shared" si="4"/>
        <v>0</v>
      </c>
      <c r="J18" s="89">
        <f t="shared" si="4"/>
        <v>0</v>
      </c>
      <c r="K18" s="89"/>
      <c r="L18" s="89">
        <f t="shared" si="4"/>
        <v>0</v>
      </c>
      <c r="M18" s="89">
        <f t="shared" si="4"/>
        <v>0</v>
      </c>
      <c r="N18" s="74">
        <f t="shared" si="2"/>
        <v>0</v>
      </c>
    </row>
    <row r="19" spans="1:14" ht="15.75">
      <c r="A19" s="63"/>
      <c r="B19" s="11"/>
      <c r="C19" s="12">
        <v>6050</v>
      </c>
      <c r="D19" s="47" t="s">
        <v>7</v>
      </c>
      <c r="E19" s="101">
        <v>5000</v>
      </c>
      <c r="F19" s="102">
        <v>0</v>
      </c>
      <c r="G19" s="96"/>
      <c r="H19" s="96"/>
      <c r="I19" s="96"/>
      <c r="J19" s="96"/>
      <c r="K19" s="96"/>
      <c r="L19" s="96"/>
      <c r="M19" s="96">
        <v>0</v>
      </c>
      <c r="N19" s="74">
        <f t="shared" si="2"/>
        <v>0</v>
      </c>
    </row>
    <row r="20" spans="1:14" s="8" customFormat="1" ht="15">
      <c r="A20" s="65"/>
      <c r="B20" s="15">
        <v>60016</v>
      </c>
      <c r="C20" s="10"/>
      <c r="D20" s="27" t="s">
        <v>18</v>
      </c>
      <c r="E20" s="88">
        <f>SUM(E21:E27)</f>
        <v>4148007</v>
      </c>
      <c r="F20" s="88">
        <f>SUM(F21:F27)</f>
        <v>4112700.4600000004</v>
      </c>
      <c r="G20" s="88">
        <f>SUM(G21,G22,G23,G24,G25,G26,G27)</f>
        <v>0</v>
      </c>
      <c r="H20" s="88">
        <f>SUM(H21:H27)</f>
        <v>813603.2400000001</v>
      </c>
      <c r="I20" s="88">
        <f>SUM(I21:I27)</f>
        <v>5800</v>
      </c>
      <c r="J20" s="88">
        <f>SUM(J21:J27)</f>
        <v>0</v>
      </c>
      <c r="K20" s="88">
        <f>SUM(K21:K27)</f>
        <v>0</v>
      </c>
      <c r="L20" s="88">
        <f>SUM(L21,L22,L23,L24,L25,L26,L27)</f>
        <v>0</v>
      </c>
      <c r="M20" s="88">
        <f>SUM(M21,M22,M23,M24,M25,M26,M27)</f>
        <v>3299097.22</v>
      </c>
      <c r="N20" s="74">
        <f t="shared" si="2"/>
        <v>0.9914883123389137</v>
      </c>
    </row>
    <row r="21" spans="1:14" ht="15">
      <c r="A21" s="63"/>
      <c r="B21" s="11"/>
      <c r="C21" s="12">
        <v>4170</v>
      </c>
      <c r="D21" s="47" t="s">
        <v>19</v>
      </c>
      <c r="E21" s="101">
        <v>5800</v>
      </c>
      <c r="F21" s="102">
        <v>5800</v>
      </c>
      <c r="G21" s="96"/>
      <c r="H21" s="100">
        <f>F21</f>
        <v>5800</v>
      </c>
      <c r="I21" s="96">
        <v>5800</v>
      </c>
      <c r="J21" s="96"/>
      <c r="K21" s="96"/>
      <c r="L21" s="96"/>
      <c r="M21" s="96"/>
      <c r="N21" s="74">
        <f t="shared" si="2"/>
        <v>1</v>
      </c>
    </row>
    <row r="22" spans="1:14" ht="15">
      <c r="A22" s="63"/>
      <c r="B22" s="11"/>
      <c r="C22" s="12">
        <v>4210</v>
      </c>
      <c r="D22" s="47" t="s">
        <v>20</v>
      </c>
      <c r="E22" s="101">
        <v>34000</v>
      </c>
      <c r="F22" s="102">
        <v>32934.55</v>
      </c>
      <c r="G22" s="96"/>
      <c r="H22" s="100">
        <f>F22</f>
        <v>32934.55</v>
      </c>
      <c r="I22" s="96"/>
      <c r="J22" s="96"/>
      <c r="K22" s="96"/>
      <c r="L22" s="96"/>
      <c r="M22" s="96"/>
      <c r="N22" s="74">
        <f t="shared" si="2"/>
        <v>0.9686632352941177</v>
      </c>
    </row>
    <row r="23" spans="1:14" ht="15">
      <c r="A23" s="63"/>
      <c r="B23" s="11"/>
      <c r="C23" s="12">
        <v>4270</v>
      </c>
      <c r="D23" s="47" t="s">
        <v>15</v>
      </c>
      <c r="E23" s="101">
        <v>550000</v>
      </c>
      <c r="F23" s="102">
        <v>543683.78</v>
      </c>
      <c r="G23" s="96"/>
      <c r="H23" s="100">
        <f>F23</f>
        <v>543683.78</v>
      </c>
      <c r="I23" s="96"/>
      <c r="J23" s="96"/>
      <c r="K23" s="96"/>
      <c r="L23" s="96"/>
      <c r="M23" s="96"/>
      <c r="N23" s="74">
        <f t="shared" si="2"/>
        <v>0.9885159636363637</v>
      </c>
    </row>
    <row r="24" spans="1:14" ht="15">
      <c r="A24" s="63"/>
      <c r="B24" s="11"/>
      <c r="C24" s="12">
        <v>4300</v>
      </c>
      <c r="D24" s="47" t="s">
        <v>13</v>
      </c>
      <c r="E24" s="101">
        <v>231438</v>
      </c>
      <c r="F24" s="102">
        <v>231184.91</v>
      </c>
      <c r="G24" s="96"/>
      <c r="H24" s="100">
        <f>F24</f>
        <v>231184.91</v>
      </c>
      <c r="I24" s="96"/>
      <c r="J24" s="96"/>
      <c r="K24" s="96"/>
      <c r="L24" s="96"/>
      <c r="M24" s="96"/>
      <c r="N24" s="74">
        <f t="shared" si="2"/>
        <v>0.9989064457867766</v>
      </c>
    </row>
    <row r="25" spans="1:14" ht="15">
      <c r="A25" s="63"/>
      <c r="B25" s="11"/>
      <c r="C25" s="12">
        <v>6050</v>
      </c>
      <c r="D25" s="47" t="s">
        <v>7</v>
      </c>
      <c r="E25" s="101">
        <v>130000</v>
      </c>
      <c r="F25" s="102">
        <v>128714.39</v>
      </c>
      <c r="G25" s="96"/>
      <c r="H25" s="96">
        <v>0</v>
      </c>
      <c r="I25" s="96"/>
      <c r="J25" s="96"/>
      <c r="K25" s="96"/>
      <c r="L25" s="96"/>
      <c r="M25" s="96">
        <v>128714.39</v>
      </c>
      <c r="N25" s="74">
        <f t="shared" si="2"/>
        <v>0.9901106923076923</v>
      </c>
    </row>
    <row r="26" spans="1:14" ht="15">
      <c r="A26" s="63"/>
      <c r="B26" s="11"/>
      <c r="C26" s="12">
        <v>6057</v>
      </c>
      <c r="D26" s="47" t="s">
        <v>7</v>
      </c>
      <c r="E26" s="101">
        <v>2717254</v>
      </c>
      <c r="F26" s="102">
        <v>2694825.4</v>
      </c>
      <c r="G26" s="96"/>
      <c r="H26" s="96">
        <v>0</v>
      </c>
      <c r="I26" s="96"/>
      <c r="J26" s="96"/>
      <c r="K26" s="96"/>
      <c r="L26" s="96"/>
      <c r="M26" s="96">
        <v>2694825.4</v>
      </c>
      <c r="N26" s="74">
        <f t="shared" si="2"/>
        <v>0.9917458581347198</v>
      </c>
    </row>
    <row r="27" spans="1:14" ht="15">
      <c r="A27" s="63"/>
      <c r="B27" s="11"/>
      <c r="C27" s="12">
        <v>6059</v>
      </c>
      <c r="D27" s="47" t="s">
        <v>7</v>
      </c>
      <c r="E27" s="101">
        <v>479515</v>
      </c>
      <c r="F27" s="102">
        <v>475557.43</v>
      </c>
      <c r="G27" s="96"/>
      <c r="H27" s="96"/>
      <c r="I27" s="96"/>
      <c r="J27" s="96"/>
      <c r="K27" s="96"/>
      <c r="L27" s="96"/>
      <c r="M27" s="96">
        <v>475557.43</v>
      </c>
      <c r="N27" s="74">
        <f t="shared" si="2"/>
        <v>0.9917467232516188</v>
      </c>
    </row>
    <row r="28" spans="1:14" s="8" customFormat="1" ht="15">
      <c r="A28" s="64">
        <v>630</v>
      </c>
      <c r="B28" s="13"/>
      <c r="C28" s="7"/>
      <c r="D28" s="14" t="s">
        <v>21</v>
      </c>
      <c r="E28" s="72">
        <f>SUM(E29)</f>
        <v>16300</v>
      </c>
      <c r="F28" s="73">
        <f>SUM(F29)</f>
        <v>14567.73</v>
      </c>
      <c r="G28" s="73" t="e">
        <f aca="true" t="shared" si="5" ref="G28:M28">SUM(G29)</f>
        <v>#REF!</v>
      </c>
      <c r="H28" s="73">
        <f t="shared" si="5"/>
        <v>14567.73</v>
      </c>
      <c r="I28" s="73">
        <f t="shared" si="5"/>
        <v>8300</v>
      </c>
      <c r="J28" s="73">
        <f t="shared" si="5"/>
        <v>0</v>
      </c>
      <c r="K28" s="73">
        <f t="shared" si="5"/>
        <v>0</v>
      </c>
      <c r="L28" s="73">
        <f t="shared" si="5"/>
        <v>0</v>
      </c>
      <c r="M28" s="73">
        <f t="shared" si="5"/>
        <v>0</v>
      </c>
      <c r="N28" s="74">
        <f t="shared" si="2"/>
        <v>0.8937257668711657</v>
      </c>
    </row>
    <row r="29" spans="1:14" s="8" customFormat="1" ht="15">
      <c r="A29" s="62"/>
      <c r="B29" s="15">
        <v>63003</v>
      </c>
      <c r="C29" s="10"/>
      <c r="D29" s="27" t="s">
        <v>22</v>
      </c>
      <c r="E29" s="88">
        <f>SUM(E30:E32)</f>
        <v>16300</v>
      </c>
      <c r="F29" s="90">
        <f>SUM(F30:F32)</f>
        <v>14567.73</v>
      </c>
      <c r="G29" s="90" t="e">
        <f>SUM(#REF!,#REF!,G30,G31,#REF!,G32)</f>
        <v>#REF!</v>
      </c>
      <c r="H29" s="90">
        <f aca="true" t="shared" si="6" ref="H29:M29">SUM(H30,H31,H32)</f>
        <v>14567.73</v>
      </c>
      <c r="I29" s="90">
        <f t="shared" si="6"/>
        <v>8300</v>
      </c>
      <c r="J29" s="90">
        <f t="shared" si="6"/>
        <v>0</v>
      </c>
      <c r="K29" s="90">
        <f t="shared" si="6"/>
        <v>0</v>
      </c>
      <c r="L29" s="90">
        <f t="shared" si="6"/>
        <v>0</v>
      </c>
      <c r="M29" s="90">
        <f t="shared" si="6"/>
        <v>0</v>
      </c>
      <c r="N29" s="74">
        <f t="shared" si="2"/>
        <v>0.8937257668711657</v>
      </c>
    </row>
    <row r="30" spans="1:14" ht="15">
      <c r="A30" s="63"/>
      <c r="B30" s="11"/>
      <c r="C30" s="12">
        <v>4170</v>
      </c>
      <c r="D30" s="47" t="s">
        <v>19</v>
      </c>
      <c r="E30" s="101">
        <v>8300</v>
      </c>
      <c r="F30" s="102">
        <v>8300</v>
      </c>
      <c r="G30" s="96"/>
      <c r="H30" s="96">
        <f>F30</f>
        <v>8300</v>
      </c>
      <c r="I30" s="96">
        <f>H30</f>
        <v>8300</v>
      </c>
      <c r="J30" s="96"/>
      <c r="K30" s="96"/>
      <c r="L30" s="96"/>
      <c r="M30" s="96"/>
      <c r="N30" s="74">
        <f t="shared" si="2"/>
        <v>1</v>
      </c>
    </row>
    <row r="31" spans="1:14" ht="15">
      <c r="A31" s="63"/>
      <c r="B31" s="11"/>
      <c r="C31" s="12">
        <v>4210</v>
      </c>
      <c r="D31" s="47" t="s">
        <v>20</v>
      </c>
      <c r="E31" s="101">
        <v>1000</v>
      </c>
      <c r="F31" s="102">
        <v>978.74</v>
      </c>
      <c r="G31" s="96"/>
      <c r="H31" s="96">
        <f>F31</f>
        <v>978.74</v>
      </c>
      <c r="I31" s="96"/>
      <c r="J31" s="96"/>
      <c r="K31" s="96"/>
      <c r="L31" s="96"/>
      <c r="M31" s="96"/>
      <c r="N31" s="74">
        <f t="shared" si="2"/>
        <v>0.97874</v>
      </c>
    </row>
    <row r="32" spans="1:14" ht="15">
      <c r="A32" s="63"/>
      <c r="B32" s="11"/>
      <c r="C32" s="12">
        <v>4300</v>
      </c>
      <c r="D32" s="47" t="s">
        <v>13</v>
      </c>
      <c r="E32" s="101">
        <v>7000</v>
      </c>
      <c r="F32" s="102">
        <v>5288.99</v>
      </c>
      <c r="G32" s="96"/>
      <c r="H32" s="96">
        <f>F32</f>
        <v>5288.99</v>
      </c>
      <c r="I32" s="96"/>
      <c r="J32" s="96"/>
      <c r="K32" s="96"/>
      <c r="L32" s="96"/>
      <c r="M32" s="96"/>
      <c r="N32" s="74">
        <f t="shared" si="2"/>
        <v>0.75557</v>
      </c>
    </row>
    <row r="33" spans="1:14" s="8" customFormat="1" ht="15.75">
      <c r="A33" s="66">
        <v>700</v>
      </c>
      <c r="B33" s="17"/>
      <c r="C33" s="18"/>
      <c r="D33" s="14" t="s">
        <v>24</v>
      </c>
      <c r="E33" s="72">
        <f>SUM(E34,E36,E42)</f>
        <v>136200</v>
      </c>
      <c r="F33" s="75">
        <f>SUM(F34,F36,F42)</f>
        <v>110394.36</v>
      </c>
      <c r="G33" s="75" t="e">
        <f aca="true" t="shared" si="7" ref="G33:M33">SUM(G34,G36,G42)</f>
        <v>#REF!</v>
      </c>
      <c r="H33" s="75">
        <f t="shared" si="7"/>
        <v>79280.36</v>
      </c>
      <c r="I33" s="75">
        <f>SUM(I34,I36,I42)</f>
        <v>0</v>
      </c>
      <c r="J33" s="75">
        <f t="shared" si="7"/>
        <v>0</v>
      </c>
      <c r="K33" s="75">
        <f t="shared" si="7"/>
        <v>0</v>
      </c>
      <c r="L33" s="75">
        <f t="shared" si="7"/>
        <v>0</v>
      </c>
      <c r="M33" s="75">
        <f t="shared" si="7"/>
        <v>31114</v>
      </c>
      <c r="N33" s="74">
        <f t="shared" si="2"/>
        <v>0.8105312775330397</v>
      </c>
    </row>
    <row r="34" spans="1:14" s="8" customFormat="1" ht="15">
      <c r="A34" s="65"/>
      <c r="B34" s="15">
        <v>70001</v>
      </c>
      <c r="C34" s="10"/>
      <c r="D34" s="27" t="s">
        <v>25</v>
      </c>
      <c r="E34" s="88">
        <f>SUM(E35)</f>
        <v>43000</v>
      </c>
      <c r="F34" s="89">
        <f>SUM(F35)</f>
        <v>37085</v>
      </c>
      <c r="G34" s="89">
        <f aca="true" t="shared" si="8" ref="G34:L34">SUM(G35)</f>
        <v>0</v>
      </c>
      <c r="H34" s="89">
        <f t="shared" si="8"/>
        <v>37085</v>
      </c>
      <c r="I34" s="89">
        <f t="shared" si="8"/>
        <v>0</v>
      </c>
      <c r="J34" s="89">
        <f t="shared" si="8"/>
        <v>0</v>
      </c>
      <c r="K34" s="89">
        <f t="shared" si="8"/>
        <v>0</v>
      </c>
      <c r="L34" s="89">
        <f t="shared" si="8"/>
        <v>0</v>
      </c>
      <c r="M34" s="89">
        <f>SUM(M35)</f>
        <v>0</v>
      </c>
      <c r="N34" s="74">
        <f t="shared" si="2"/>
        <v>0.8624418604651163</v>
      </c>
    </row>
    <row r="35" spans="1:14" ht="15">
      <c r="A35" s="63"/>
      <c r="B35" s="11"/>
      <c r="C35" s="12">
        <v>4300</v>
      </c>
      <c r="D35" s="47" t="s">
        <v>13</v>
      </c>
      <c r="E35" s="96">
        <v>43000</v>
      </c>
      <c r="F35" s="99">
        <v>37085</v>
      </c>
      <c r="G35" s="96"/>
      <c r="H35" s="96">
        <f>F35</f>
        <v>37085</v>
      </c>
      <c r="I35" s="96"/>
      <c r="J35" s="96"/>
      <c r="K35" s="96"/>
      <c r="L35" s="96"/>
      <c r="M35" s="96"/>
      <c r="N35" s="74">
        <f t="shared" si="2"/>
        <v>0.8624418604651163</v>
      </c>
    </row>
    <row r="36" spans="1:14" s="8" customFormat="1" ht="15">
      <c r="A36" s="65"/>
      <c r="B36" s="15">
        <v>70005</v>
      </c>
      <c r="C36" s="10"/>
      <c r="D36" s="27" t="s">
        <v>26</v>
      </c>
      <c r="E36" s="88">
        <f>SUM(E37,E38,E39,E40,E41)</f>
        <v>92200</v>
      </c>
      <c r="F36" s="88">
        <f>SUM(F37:F41)</f>
        <v>72424.36</v>
      </c>
      <c r="G36" s="88">
        <f aca="true" t="shared" si="9" ref="G36:M36">SUM(G37,G38,G39,G40,G41)</f>
        <v>0</v>
      </c>
      <c r="H36" s="88">
        <f t="shared" si="9"/>
        <v>41310.36</v>
      </c>
      <c r="I36" s="88">
        <f t="shared" si="9"/>
        <v>0</v>
      </c>
      <c r="J36" s="88">
        <f t="shared" si="9"/>
        <v>0</v>
      </c>
      <c r="K36" s="88">
        <f t="shared" si="9"/>
        <v>0</v>
      </c>
      <c r="L36" s="88">
        <f t="shared" si="9"/>
        <v>0</v>
      </c>
      <c r="M36" s="88">
        <f t="shared" si="9"/>
        <v>31114</v>
      </c>
      <c r="N36" s="74">
        <f t="shared" si="2"/>
        <v>0.7855136659436008</v>
      </c>
    </row>
    <row r="37" spans="1:14" ht="15">
      <c r="A37" s="63"/>
      <c r="B37" s="11"/>
      <c r="C37" s="12">
        <v>4300</v>
      </c>
      <c r="D37" s="47" t="s">
        <v>13</v>
      </c>
      <c r="E37" s="101">
        <v>40000</v>
      </c>
      <c r="F37" s="102">
        <v>28926.32</v>
      </c>
      <c r="G37" s="96"/>
      <c r="H37" s="96">
        <f>F37</f>
        <v>28926.32</v>
      </c>
      <c r="I37" s="96"/>
      <c r="J37" s="96"/>
      <c r="K37" s="96"/>
      <c r="L37" s="96"/>
      <c r="M37" s="96"/>
      <c r="N37" s="74">
        <f t="shared" si="2"/>
        <v>0.723158</v>
      </c>
    </row>
    <row r="38" spans="1:14" ht="15">
      <c r="A38" s="63"/>
      <c r="B38" s="11"/>
      <c r="C38" s="12">
        <v>4390</v>
      </c>
      <c r="D38" s="47" t="s">
        <v>27</v>
      </c>
      <c r="E38" s="101">
        <v>200</v>
      </c>
      <c r="F38" s="102">
        <v>0</v>
      </c>
      <c r="G38" s="96"/>
      <c r="H38" s="96">
        <f>F38</f>
        <v>0</v>
      </c>
      <c r="I38" s="96"/>
      <c r="J38" s="96"/>
      <c r="K38" s="96"/>
      <c r="L38" s="96"/>
      <c r="M38" s="96"/>
      <c r="N38" s="74">
        <f t="shared" si="2"/>
        <v>0</v>
      </c>
    </row>
    <row r="39" spans="1:14" ht="25.5">
      <c r="A39" s="63"/>
      <c r="B39" s="11"/>
      <c r="C39" s="12">
        <v>4590</v>
      </c>
      <c r="D39" s="47" t="s">
        <v>113</v>
      </c>
      <c r="E39" s="101">
        <v>4000</v>
      </c>
      <c r="F39" s="102">
        <v>50</v>
      </c>
      <c r="G39" s="96"/>
      <c r="H39" s="96">
        <f>F39</f>
        <v>50</v>
      </c>
      <c r="I39" s="96"/>
      <c r="J39" s="96"/>
      <c r="K39" s="96"/>
      <c r="L39" s="96"/>
      <c r="M39" s="96"/>
      <c r="N39" s="74">
        <f t="shared" si="2"/>
        <v>0.0125</v>
      </c>
    </row>
    <row r="40" spans="1:14" ht="15">
      <c r="A40" s="63"/>
      <c r="B40" s="11"/>
      <c r="C40" s="12">
        <v>4610</v>
      </c>
      <c r="D40" s="47" t="s">
        <v>48</v>
      </c>
      <c r="E40" s="101">
        <v>13000</v>
      </c>
      <c r="F40" s="102">
        <v>12334.04</v>
      </c>
      <c r="G40" s="96"/>
      <c r="H40" s="96">
        <f>F40</f>
        <v>12334.04</v>
      </c>
      <c r="I40" s="96"/>
      <c r="J40" s="96"/>
      <c r="K40" s="96"/>
      <c r="L40" s="96"/>
      <c r="M40" s="96"/>
      <c r="N40" s="74">
        <f t="shared" si="2"/>
        <v>0.9487723076923078</v>
      </c>
    </row>
    <row r="41" spans="1:14" ht="15">
      <c r="A41" s="63"/>
      <c r="B41" s="11"/>
      <c r="C41" s="12">
        <v>6060</v>
      </c>
      <c r="D41" s="47" t="s">
        <v>28</v>
      </c>
      <c r="E41" s="101">
        <v>35000</v>
      </c>
      <c r="F41" s="102">
        <v>31114</v>
      </c>
      <c r="G41" s="96"/>
      <c r="H41" s="96"/>
      <c r="I41" s="96"/>
      <c r="J41" s="96"/>
      <c r="K41" s="96"/>
      <c r="L41" s="96"/>
      <c r="M41" s="96">
        <v>31114</v>
      </c>
      <c r="N41" s="74">
        <f t="shared" si="2"/>
        <v>0.8889714285714285</v>
      </c>
    </row>
    <row r="42" spans="1:14" ht="15">
      <c r="A42" s="63"/>
      <c r="B42" s="11">
        <v>70095</v>
      </c>
      <c r="C42" s="12"/>
      <c r="D42" s="47" t="s">
        <v>12</v>
      </c>
      <c r="E42" s="91">
        <f>SUM(E43)</f>
        <v>1000</v>
      </c>
      <c r="F42" s="92">
        <f>SUM(F43)</f>
        <v>885</v>
      </c>
      <c r="G42" s="92" t="e">
        <f>SUM(#REF!,G43)</f>
        <v>#REF!</v>
      </c>
      <c r="H42" s="92">
        <f aca="true" t="shared" si="10" ref="H42:M42">SUM(H43)</f>
        <v>885</v>
      </c>
      <c r="I42" s="92">
        <f t="shared" si="10"/>
        <v>0</v>
      </c>
      <c r="J42" s="92">
        <f t="shared" si="10"/>
        <v>0</v>
      </c>
      <c r="K42" s="92">
        <f t="shared" si="10"/>
        <v>0</v>
      </c>
      <c r="L42" s="92">
        <f t="shared" si="10"/>
        <v>0</v>
      </c>
      <c r="M42" s="92">
        <f t="shared" si="10"/>
        <v>0</v>
      </c>
      <c r="N42" s="74">
        <f t="shared" si="2"/>
        <v>0.885</v>
      </c>
    </row>
    <row r="43" spans="1:14" ht="25.5">
      <c r="A43" s="63"/>
      <c r="B43" s="11"/>
      <c r="C43" s="12">
        <v>4600</v>
      </c>
      <c r="D43" s="47" t="s">
        <v>123</v>
      </c>
      <c r="E43" s="101">
        <v>1000</v>
      </c>
      <c r="F43" s="102">
        <v>885</v>
      </c>
      <c r="G43" s="96"/>
      <c r="H43" s="96">
        <v>885</v>
      </c>
      <c r="I43" s="96"/>
      <c r="J43" s="96"/>
      <c r="K43" s="96"/>
      <c r="L43" s="96"/>
      <c r="M43" s="96"/>
      <c r="N43" s="74">
        <f t="shared" si="2"/>
        <v>0.885</v>
      </c>
    </row>
    <row r="44" spans="1:14" s="8" customFormat="1" ht="15">
      <c r="A44" s="64">
        <v>710</v>
      </c>
      <c r="B44" s="13"/>
      <c r="C44" s="7"/>
      <c r="D44" s="14" t="s">
        <v>29</v>
      </c>
      <c r="E44" s="72">
        <f>SUM(E45,E48)</f>
        <v>112095</v>
      </c>
      <c r="F44" s="73">
        <f>SUM(F45,F48)</f>
        <v>103127.1</v>
      </c>
      <c r="G44" s="73">
        <f aca="true" t="shared" si="11" ref="G44:M44">SUM(G45,G48)</f>
        <v>0</v>
      </c>
      <c r="H44" s="73">
        <f t="shared" si="11"/>
        <v>103127.1</v>
      </c>
      <c r="I44" s="73">
        <f t="shared" si="11"/>
        <v>3530</v>
      </c>
      <c r="J44" s="73">
        <f t="shared" si="11"/>
        <v>0</v>
      </c>
      <c r="K44" s="73">
        <f t="shared" si="11"/>
        <v>0</v>
      </c>
      <c r="L44" s="73">
        <f t="shared" si="11"/>
        <v>0</v>
      </c>
      <c r="M44" s="73">
        <f t="shared" si="11"/>
        <v>0</v>
      </c>
      <c r="N44" s="74">
        <f t="shared" si="2"/>
        <v>0.9199973236986485</v>
      </c>
    </row>
    <row r="45" spans="1:14" s="8" customFormat="1" ht="15">
      <c r="A45" s="65"/>
      <c r="B45" s="15">
        <v>71004</v>
      </c>
      <c r="C45" s="10"/>
      <c r="D45" s="27" t="s">
        <v>30</v>
      </c>
      <c r="E45" s="88">
        <f aca="true" t="shared" si="12" ref="E45:M45">SUM(E46,E47)</f>
        <v>111495</v>
      </c>
      <c r="F45" s="90">
        <f>SUM(F46,F47)</f>
        <v>102577.1</v>
      </c>
      <c r="G45" s="90">
        <f t="shared" si="12"/>
        <v>0</v>
      </c>
      <c r="H45" s="90">
        <f t="shared" si="12"/>
        <v>102577.1</v>
      </c>
      <c r="I45" s="90">
        <f t="shared" si="12"/>
        <v>3530</v>
      </c>
      <c r="J45" s="90">
        <f t="shared" si="12"/>
        <v>0</v>
      </c>
      <c r="K45" s="90">
        <f t="shared" si="12"/>
        <v>0</v>
      </c>
      <c r="L45" s="90">
        <f t="shared" si="12"/>
        <v>0</v>
      </c>
      <c r="M45" s="90">
        <f t="shared" si="12"/>
        <v>0</v>
      </c>
      <c r="N45" s="74">
        <f t="shared" si="2"/>
        <v>0.9200152473205077</v>
      </c>
    </row>
    <row r="46" spans="1:14" s="8" customFormat="1" ht="15">
      <c r="A46" s="65"/>
      <c r="B46" s="15"/>
      <c r="C46" s="12">
        <v>4170</v>
      </c>
      <c r="D46" s="47" t="s">
        <v>19</v>
      </c>
      <c r="E46" s="96">
        <v>11000</v>
      </c>
      <c r="F46" s="99">
        <v>3530</v>
      </c>
      <c r="G46" s="88"/>
      <c r="H46" s="100">
        <f>F46</f>
        <v>3530</v>
      </c>
      <c r="I46" s="100">
        <f>H46</f>
        <v>3530</v>
      </c>
      <c r="J46" s="100"/>
      <c r="K46" s="100"/>
      <c r="L46" s="100"/>
      <c r="M46" s="100"/>
      <c r="N46" s="74">
        <f t="shared" si="2"/>
        <v>0.3209090909090909</v>
      </c>
    </row>
    <row r="47" spans="1:14" ht="15">
      <c r="A47" s="63"/>
      <c r="B47" s="11"/>
      <c r="C47" s="12">
        <v>4300</v>
      </c>
      <c r="D47" s="47" t="s">
        <v>13</v>
      </c>
      <c r="E47" s="101">
        <v>100495</v>
      </c>
      <c r="F47" s="102">
        <v>99047.1</v>
      </c>
      <c r="G47" s="96"/>
      <c r="H47" s="100">
        <f>F47</f>
        <v>99047.1</v>
      </c>
      <c r="I47" s="96"/>
      <c r="J47" s="96"/>
      <c r="K47" s="96"/>
      <c r="L47" s="96"/>
      <c r="M47" s="96"/>
      <c r="N47" s="74">
        <f t="shared" si="2"/>
        <v>0.9855923180257725</v>
      </c>
    </row>
    <row r="48" spans="1:14" s="8" customFormat="1" ht="15">
      <c r="A48" s="65"/>
      <c r="B48" s="15">
        <v>71035</v>
      </c>
      <c r="C48" s="10"/>
      <c r="D48" s="27" t="s">
        <v>31</v>
      </c>
      <c r="E48" s="88">
        <f>SUM(E49)</f>
        <v>600</v>
      </c>
      <c r="F48" s="90">
        <f>SUM(F49)</f>
        <v>550</v>
      </c>
      <c r="G48" s="90">
        <f aca="true" t="shared" si="13" ref="G48:M48">SUM(G49)</f>
        <v>0</v>
      </c>
      <c r="H48" s="90">
        <f t="shared" si="13"/>
        <v>550</v>
      </c>
      <c r="I48" s="90">
        <f t="shared" si="13"/>
        <v>0</v>
      </c>
      <c r="J48" s="90">
        <f t="shared" si="13"/>
        <v>0</v>
      </c>
      <c r="K48" s="90">
        <f t="shared" si="13"/>
        <v>0</v>
      </c>
      <c r="L48" s="90">
        <f t="shared" si="13"/>
        <v>0</v>
      </c>
      <c r="M48" s="90">
        <f t="shared" si="13"/>
        <v>0</v>
      </c>
      <c r="N48" s="74">
        <f t="shared" si="2"/>
        <v>0.9166666666666666</v>
      </c>
    </row>
    <row r="49" spans="1:14" ht="15">
      <c r="A49" s="63"/>
      <c r="B49" s="11"/>
      <c r="C49" s="12">
        <v>4300</v>
      </c>
      <c r="D49" s="47" t="s">
        <v>13</v>
      </c>
      <c r="E49" s="96">
        <v>600</v>
      </c>
      <c r="F49" s="99">
        <v>550</v>
      </c>
      <c r="G49" s="96"/>
      <c r="H49" s="96">
        <v>550</v>
      </c>
      <c r="I49" s="96"/>
      <c r="J49" s="96"/>
      <c r="K49" s="96"/>
      <c r="L49" s="96"/>
      <c r="M49" s="96"/>
      <c r="N49" s="74">
        <f t="shared" si="2"/>
        <v>0.9166666666666666</v>
      </c>
    </row>
    <row r="50" spans="1:14" s="8" customFormat="1" ht="15">
      <c r="A50" s="64">
        <v>750</v>
      </c>
      <c r="B50" s="13"/>
      <c r="C50" s="7"/>
      <c r="D50" s="14" t="s">
        <v>32</v>
      </c>
      <c r="E50" s="72">
        <f>SUM(E51,E60,E67,E90,E99,E103)</f>
        <v>3652584</v>
      </c>
      <c r="F50" s="75">
        <f>SUM(F51,F60,F67,F90,F99,F103)</f>
        <v>3250927.389999999</v>
      </c>
      <c r="G50" s="75" t="e">
        <f aca="true" t="shared" si="14" ref="G50:M50">SUM(G51,G60,G67,G90,G99,G103)</f>
        <v>#REF!</v>
      </c>
      <c r="H50" s="75">
        <f t="shared" si="14"/>
        <v>3193894.389999999</v>
      </c>
      <c r="I50" s="75">
        <f t="shared" si="14"/>
        <v>2289558.11</v>
      </c>
      <c r="J50" s="75">
        <f t="shared" si="14"/>
        <v>0</v>
      </c>
      <c r="K50" s="75">
        <f t="shared" si="14"/>
        <v>0</v>
      </c>
      <c r="L50" s="75">
        <f t="shared" si="14"/>
        <v>0</v>
      </c>
      <c r="M50" s="75">
        <f t="shared" si="14"/>
        <v>57033</v>
      </c>
      <c r="N50" s="74">
        <f t="shared" si="2"/>
        <v>0.8900349423859928</v>
      </c>
    </row>
    <row r="51" spans="1:14" s="8" customFormat="1" ht="15">
      <c r="A51" s="64"/>
      <c r="B51" s="19">
        <v>75011</v>
      </c>
      <c r="C51" s="7"/>
      <c r="D51" s="27" t="s">
        <v>121</v>
      </c>
      <c r="E51" s="76">
        <f>SUM(E52:E59)</f>
        <v>85763</v>
      </c>
      <c r="F51" s="77">
        <f>SUM(F52:F59)</f>
        <v>85763</v>
      </c>
      <c r="G51" s="78" t="e">
        <f>SUM(G52,G53,G54,G55,G56,G57,G58,G59,#REF!)</f>
        <v>#REF!</v>
      </c>
      <c r="H51" s="77">
        <f>SUM(H52:H59)</f>
        <v>85763</v>
      </c>
      <c r="I51" s="77">
        <f>SUM(I52,I53,I54,I55,I56,I57,I58,I59)</f>
        <v>64063</v>
      </c>
      <c r="J51" s="78">
        <f>SUM(J52:J59)</f>
        <v>0</v>
      </c>
      <c r="K51" s="78">
        <f>SUM(K52:K59)</f>
        <v>0</v>
      </c>
      <c r="L51" s="78">
        <f>SUM(L52:L59)</f>
        <v>0</v>
      </c>
      <c r="M51" s="78">
        <f>SUM(M52:M59)</f>
        <v>0</v>
      </c>
      <c r="N51" s="74">
        <f t="shared" si="2"/>
        <v>1</v>
      </c>
    </row>
    <row r="52" spans="1:14" s="8" customFormat="1" ht="15">
      <c r="A52" s="64"/>
      <c r="B52" s="19"/>
      <c r="C52" s="22">
        <v>4010</v>
      </c>
      <c r="D52" s="47" t="s">
        <v>116</v>
      </c>
      <c r="E52" s="96">
        <v>55063</v>
      </c>
      <c r="F52" s="103">
        <v>55063</v>
      </c>
      <c r="G52" s="72"/>
      <c r="H52" s="96">
        <f>F52</f>
        <v>55063</v>
      </c>
      <c r="I52" s="96">
        <f>F52</f>
        <v>55063</v>
      </c>
      <c r="J52" s="72"/>
      <c r="K52" s="72"/>
      <c r="L52" s="72"/>
      <c r="M52" s="72"/>
      <c r="N52" s="74">
        <f t="shared" si="2"/>
        <v>1</v>
      </c>
    </row>
    <row r="53" spans="1:14" s="8" customFormat="1" ht="15">
      <c r="A53" s="64"/>
      <c r="B53" s="19"/>
      <c r="C53" s="22">
        <v>4040</v>
      </c>
      <c r="D53" s="47" t="s">
        <v>34</v>
      </c>
      <c r="E53" s="96">
        <v>3000</v>
      </c>
      <c r="F53" s="103">
        <v>3000</v>
      </c>
      <c r="G53" s="72"/>
      <c r="H53" s="96">
        <f aca="true" t="shared" si="15" ref="H53:H59">F53</f>
        <v>3000</v>
      </c>
      <c r="I53" s="96">
        <f>F53</f>
        <v>3000</v>
      </c>
      <c r="J53" s="72"/>
      <c r="K53" s="72"/>
      <c r="L53" s="72"/>
      <c r="M53" s="72"/>
      <c r="N53" s="74">
        <f t="shared" si="2"/>
        <v>1</v>
      </c>
    </row>
    <row r="54" spans="1:14" s="8" customFormat="1" ht="15">
      <c r="A54" s="64"/>
      <c r="B54" s="19"/>
      <c r="C54" s="22">
        <v>4110</v>
      </c>
      <c r="D54" s="47" t="s">
        <v>35</v>
      </c>
      <c r="E54" s="96">
        <v>5000</v>
      </c>
      <c r="F54" s="103">
        <v>5000</v>
      </c>
      <c r="G54" s="72"/>
      <c r="H54" s="96">
        <f t="shared" si="15"/>
        <v>5000</v>
      </c>
      <c r="I54" s="96">
        <f>F54</f>
        <v>5000</v>
      </c>
      <c r="J54" s="72"/>
      <c r="K54" s="72"/>
      <c r="L54" s="72"/>
      <c r="M54" s="72"/>
      <c r="N54" s="74">
        <f t="shared" si="2"/>
        <v>1</v>
      </c>
    </row>
    <row r="55" spans="1:14" s="8" customFormat="1" ht="15">
      <c r="A55" s="64"/>
      <c r="B55" s="19"/>
      <c r="C55" s="22">
        <v>4120</v>
      </c>
      <c r="D55" s="47" t="s">
        <v>36</v>
      </c>
      <c r="E55" s="96">
        <v>1000</v>
      </c>
      <c r="F55" s="103">
        <v>1000</v>
      </c>
      <c r="G55" s="72"/>
      <c r="H55" s="96">
        <f t="shared" si="15"/>
        <v>1000</v>
      </c>
      <c r="I55" s="96">
        <f>F55</f>
        <v>1000</v>
      </c>
      <c r="J55" s="72"/>
      <c r="K55" s="72"/>
      <c r="L55" s="72"/>
      <c r="M55" s="72"/>
      <c r="N55" s="74">
        <f t="shared" si="2"/>
        <v>1</v>
      </c>
    </row>
    <row r="56" spans="1:14" s="8" customFormat="1" ht="15">
      <c r="A56" s="64"/>
      <c r="B56" s="19"/>
      <c r="C56" s="22">
        <v>4210</v>
      </c>
      <c r="D56" s="47" t="s">
        <v>20</v>
      </c>
      <c r="E56" s="96">
        <v>7138</v>
      </c>
      <c r="F56" s="103">
        <v>7137.77</v>
      </c>
      <c r="G56" s="72"/>
      <c r="H56" s="96">
        <f t="shared" si="15"/>
        <v>7137.77</v>
      </c>
      <c r="I56" s="72"/>
      <c r="J56" s="72"/>
      <c r="K56" s="72"/>
      <c r="L56" s="72"/>
      <c r="M56" s="72"/>
      <c r="N56" s="74">
        <f t="shared" si="2"/>
        <v>0.9999677780891006</v>
      </c>
    </row>
    <row r="57" spans="1:14" s="8" customFormat="1" ht="15">
      <c r="A57" s="64"/>
      <c r="B57" s="19"/>
      <c r="C57" s="22">
        <v>4300</v>
      </c>
      <c r="D57" s="47" t="s">
        <v>13</v>
      </c>
      <c r="E57" s="96">
        <v>14000</v>
      </c>
      <c r="F57" s="103">
        <v>14000</v>
      </c>
      <c r="G57" s="72"/>
      <c r="H57" s="96">
        <f t="shared" si="15"/>
        <v>14000</v>
      </c>
      <c r="I57" s="72"/>
      <c r="J57" s="72"/>
      <c r="K57" s="72"/>
      <c r="L57" s="72"/>
      <c r="M57" s="72"/>
      <c r="N57" s="74">
        <f t="shared" si="2"/>
        <v>1</v>
      </c>
    </row>
    <row r="58" spans="1:14" s="8" customFormat="1" ht="15">
      <c r="A58" s="64"/>
      <c r="B58" s="19"/>
      <c r="C58" s="22">
        <v>4410</v>
      </c>
      <c r="D58" s="47" t="s">
        <v>38</v>
      </c>
      <c r="E58" s="96">
        <v>262</v>
      </c>
      <c r="F58" s="103">
        <v>262.23</v>
      </c>
      <c r="G58" s="72"/>
      <c r="H58" s="96">
        <f t="shared" si="15"/>
        <v>262.23</v>
      </c>
      <c r="I58" s="72"/>
      <c r="J58" s="72"/>
      <c r="K58" s="72"/>
      <c r="L58" s="72"/>
      <c r="M58" s="72"/>
      <c r="N58" s="74">
        <f t="shared" si="2"/>
        <v>1.00087786259542</v>
      </c>
    </row>
    <row r="59" spans="1:14" s="8" customFormat="1" ht="25.5">
      <c r="A59" s="64"/>
      <c r="B59" s="19"/>
      <c r="C59" s="22">
        <v>4740</v>
      </c>
      <c r="D59" s="47" t="s">
        <v>39</v>
      </c>
      <c r="E59" s="96">
        <v>300</v>
      </c>
      <c r="F59" s="103">
        <v>300</v>
      </c>
      <c r="G59" s="72"/>
      <c r="H59" s="96">
        <f t="shared" si="15"/>
        <v>300</v>
      </c>
      <c r="I59" s="72"/>
      <c r="J59" s="72"/>
      <c r="K59" s="72"/>
      <c r="L59" s="72"/>
      <c r="M59" s="72"/>
      <c r="N59" s="74">
        <f t="shared" si="2"/>
        <v>1</v>
      </c>
    </row>
    <row r="60" spans="1:14" s="8" customFormat="1" ht="15">
      <c r="A60" s="65"/>
      <c r="B60" s="15">
        <v>75022</v>
      </c>
      <c r="C60" s="10"/>
      <c r="D60" s="27" t="s">
        <v>41</v>
      </c>
      <c r="E60" s="88">
        <f>SUM(E61:E66)</f>
        <v>150000</v>
      </c>
      <c r="F60" s="89">
        <f>SUM(F61:F66)</f>
        <v>122290.65000000001</v>
      </c>
      <c r="G60" s="89">
        <f>SUM(G61:G66)</f>
        <v>0</v>
      </c>
      <c r="H60" s="89">
        <f>SUM(H61:H66)</f>
        <v>122290.65000000001</v>
      </c>
      <c r="I60" s="89">
        <f>SUM(I61,I62,I63,I64,I65,I66)</f>
        <v>0</v>
      </c>
      <c r="J60" s="89">
        <f>SUM(J61:J66)</f>
        <v>0</v>
      </c>
      <c r="K60" s="89">
        <f>SUM(K61:K66)</f>
        <v>0</v>
      </c>
      <c r="L60" s="89">
        <f>SUM(L61:L66)</f>
        <v>0</v>
      </c>
      <c r="M60" s="89">
        <f>SUM(M61:M66)</f>
        <v>0</v>
      </c>
      <c r="N60" s="74">
        <f t="shared" si="2"/>
        <v>0.8152710000000001</v>
      </c>
    </row>
    <row r="61" spans="1:14" ht="15">
      <c r="A61" s="63"/>
      <c r="B61" s="11"/>
      <c r="C61" s="12">
        <v>3030</v>
      </c>
      <c r="D61" s="47" t="s">
        <v>42</v>
      </c>
      <c r="E61" s="101">
        <v>125400</v>
      </c>
      <c r="F61" s="102">
        <v>102670</v>
      </c>
      <c r="G61" s="96"/>
      <c r="H61" s="96">
        <f aca="true" t="shared" si="16" ref="H61:H66">F61</f>
        <v>102670</v>
      </c>
      <c r="I61" s="96"/>
      <c r="J61" s="96"/>
      <c r="K61" s="96"/>
      <c r="L61" s="96"/>
      <c r="M61" s="96"/>
      <c r="N61" s="74">
        <f t="shared" si="2"/>
        <v>0.8187400318979267</v>
      </c>
    </row>
    <row r="62" spans="1:14" ht="15">
      <c r="A62" s="63"/>
      <c r="B62" s="11"/>
      <c r="C62" s="12">
        <v>4210</v>
      </c>
      <c r="D62" s="47" t="s">
        <v>20</v>
      </c>
      <c r="E62" s="101">
        <v>9300</v>
      </c>
      <c r="F62" s="102">
        <v>7321.6</v>
      </c>
      <c r="G62" s="96"/>
      <c r="H62" s="96">
        <f t="shared" si="16"/>
        <v>7321.6</v>
      </c>
      <c r="I62" s="96"/>
      <c r="J62" s="96"/>
      <c r="K62" s="96"/>
      <c r="L62" s="96"/>
      <c r="M62" s="96"/>
      <c r="N62" s="74">
        <f t="shared" si="2"/>
        <v>0.7872688172043011</v>
      </c>
    </row>
    <row r="63" spans="1:14" ht="15">
      <c r="A63" s="63"/>
      <c r="B63" s="11"/>
      <c r="C63" s="12">
        <v>4300</v>
      </c>
      <c r="D63" s="47" t="s">
        <v>13</v>
      </c>
      <c r="E63" s="101">
        <v>7700</v>
      </c>
      <c r="F63" s="102">
        <v>6399.77</v>
      </c>
      <c r="G63" s="96"/>
      <c r="H63" s="96">
        <f t="shared" si="16"/>
        <v>6399.77</v>
      </c>
      <c r="I63" s="96"/>
      <c r="J63" s="96"/>
      <c r="K63" s="96"/>
      <c r="L63" s="96"/>
      <c r="M63" s="96"/>
      <c r="N63" s="74">
        <f aca="true" t="shared" si="17" ref="N63:N154">SUM(F63/E63)</f>
        <v>0.8311389610389611</v>
      </c>
    </row>
    <row r="64" spans="1:14" ht="38.25">
      <c r="A64" s="63"/>
      <c r="B64" s="11"/>
      <c r="C64" s="12">
        <v>4370</v>
      </c>
      <c r="D64" s="47" t="s">
        <v>127</v>
      </c>
      <c r="E64" s="101">
        <v>1300</v>
      </c>
      <c r="F64" s="102">
        <v>1164.64</v>
      </c>
      <c r="G64" s="96"/>
      <c r="H64" s="96">
        <f t="shared" si="16"/>
        <v>1164.64</v>
      </c>
      <c r="I64" s="96"/>
      <c r="J64" s="96"/>
      <c r="K64" s="96"/>
      <c r="L64" s="96"/>
      <c r="M64" s="96"/>
      <c r="N64" s="74">
        <f t="shared" si="17"/>
        <v>0.8958769230769231</v>
      </c>
    </row>
    <row r="65" spans="1:14" ht="25.5">
      <c r="A65" s="63"/>
      <c r="B65" s="11"/>
      <c r="C65" s="12">
        <v>4740</v>
      </c>
      <c r="D65" s="47" t="s">
        <v>39</v>
      </c>
      <c r="E65" s="101">
        <v>2900</v>
      </c>
      <c r="F65" s="102">
        <v>2085.38</v>
      </c>
      <c r="G65" s="96"/>
      <c r="H65" s="96">
        <f t="shared" si="16"/>
        <v>2085.38</v>
      </c>
      <c r="I65" s="96"/>
      <c r="J65" s="96"/>
      <c r="K65" s="96"/>
      <c r="L65" s="96"/>
      <c r="M65" s="96"/>
      <c r="N65" s="74">
        <f t="shared" si="17"/>
        <v>0.719096551724138</v>
      </c>
    </row>
    <row r="66" spans="1:14" ht="25.5">
      <c r="A66" s="63"/>
      <c r="B66" s="11"/>
      <c r="C66" s="12">
        <v>4750</v>
      </c>
      <c r="D66" s="47" t="s">
        <v>40</v>
      </c>
      <c r="E66" s="101">
        <v>3400</v>
      </c>
      <c r="F66" s="102">
        <v>2649.26</v>
      </c>
      <c r="G66" s="96"/>
      <c r="H66" s="96">
        <f t="shared" si="16"/>
        <v>2649.26</v>
      </c>
      <c r="I66" s="96"/>
      <c r="J66" s="96"/>
      <c r="K66" s="96"/>
      <c r="L66" s="96"/>
      <c r="M66" s="96"/>
      <c r="N66" s="74">
        <f t="shared" si="17"/>
        <v>0.7791941176470589</v>
      </c>
    </row>
    <row r="67" spans="1:14" s="8" customFormat="1" ht="15">
      <c r="A67" s="65"/>
      <c r="B67" s="15">
        <v>75023</v>
      </c>
      <c r="C67" s="10"/>
      <c r="D67" s="27" t="s">
        <v>44</v>
      </c>
      <c r="E67" s="88">
        <f>SUM(E68:E89)</f>
        <v>3238901</v>
      </c>
      <c r="F67" s="89">
        <f>SUM(F68:F89)</f>
        <v>2877384.4599999995</v>
      </c>
      <c r="G67" s="89" t="e">
        <f>SUM(G68,G69,G70,G71,G72,G73,G74,G75,G76,G77,G78,G79,G80,G81,G82,G83,G84,G85,G86,G87,G88,#REF!,G89)</f>
        <v>#REF!</v>
      </c>
      <c r="H67" s="89">
        <f aca="true" t="shared" si="18" ref="H67:M67">SUM(H68:H89)</f>
        <v>2820351.4599999995</v>
      </c>
      <c r="I67" s="89">
        <f t="shared" si="18"/>
        <v>2217630.82</v>
      </c>
      <c r="J67" s="89">
        <f t="shared" si="18"/>
        <v>0</v>
      </c>
      <c r="K67" s="89">
        <f t="shared" si="18"/>
        <v>0</v>
      </c>
      <c r="L67" s="89">
        <f t="shared" si="18"/>
        <v>0</v>
      </c>
      <c r="M67" s="89">
        <f t="shared" si="18"/>
        <v>57033</v>
      </c>
      <c r="N67" s="74">
        <f t="shared" si="17"/>
        <v>0.8883829607635428</v>
      </c>
    </row>
    <row r="68" spans="1:14" ht="15">
      <c r="A68" s="63"/>
      <c r="B68" s="11"/>
      <c r="C68" s="12">
        <v>3020</v>
      </c>
      <c r="D68" s="47" t="s">
        <v>45</v>
      </c>
      <c r="E68" s="101">
        <v>10110</v>
      </c>
      <c r="F68" s="102">
        <v>10109.64</v>
      </c>
      <c r="G68" s="96"/>
      <c r="H68" s="96">
        <f>F68</f>
        <v>10109.64</v>
      </c>
      <c r="I68" s="96"/>
      <c r="J68" s="96"/>
      <c r="K68" s="96"/>
      <c r="L68" s="96"/>
      <c r="M68" s="96"/>
      <c r="N68" s="74">
        <f t="shared" si="17"/>
        <v>0.9999643916913946</v>
      </c>
    </row>
    <row r="69" spans="1:14" ht="15">
      <c r="A69" s="63"/>
      <c r="B69" s="11"/>
      <c r="C69" s="12">
        <v>4010</v>
      </c>
      <c r="D69" s="47" t="s">
        <v>33</v>
      </c>
      <c r="E69" s="101">
        <v>1980000</v>
      </c>
      <c r="F69" s="102">
        <v>1762009.35</v>
      </c>
      <c r="G69" s="96"/>
      <c r="H69" s="96">
        <f aca="true" t="shared" si="19" ref="H69:H88">F69</f>
        <v>1762009.35</v>
      </c>
      <c r="I69" s="96">
        <f>F69</f>
        <v>1762009.35</v>
      </c>
      <c r="J69" s="96"/>
      <c r="K69" s="96"/>
      <c r="L69" s="96"/>
      <c r="M69" s="96"/>
      <c r="N69" s="74">
        <f t="shared" si="17"/>
        <v>0.8899037121212122</v>
      </c>
    </row>
    <row r="70" spans="1:14" ht="15">
      <c r="A70" s="63"/>
      <c r="B70" s="11"/>
      <c r="C70" s="12">
        <v>4040</v>
      </c>
      <c r="D70" s="47" t="s">
        <v>34</v>
      </c>
      <c r="E70" s="101">
        <v>134942</v>
      </c>
      <c r="F70" s="102">
        <v>134619.58</v>
      </c>
      <c r="G70" s="96"/>
      <c r="H70" s="96">
        <f t="shared" si="19"/>
        <v>134619.58</v>
      </c>
      <c r="I70" s="96">
        <f>F70</f>
        <v>134619.58</v>
      </c>
      <c r="J70" s="96"/>
      <c r="K70" s="96"/>
      <c r="L70" s="96"/>
      <c r="M70" s="96"/>
      <c r="N70" s="74">
        <f t="shared" si="17"/>
        <v>0.9976106771798253</v>
      </c>
    </row>
    <row r="71" spans="1:14" ht="15">
      <c r="A71" s="63"/>
      <c r="B71" s="11"/>
      <c r="C71" s="12">
        <v>4110</v>
      </c>
      <c r="D71" s="47" t="s">
        <v>35</v>
      </c>
      <c r="E71" s="101">
        <v>316542</v>
      </c>
      <c r="F71" s="102">
        <v>260176.11</v>
      </c>
      <c r="G71" s="96"/>
      <c r="H71" s="96">
        <f t="shared" si="19"/>
        <v>260176.11</v>
      </c>
      <c r="I71" s="96">
        <f>F71</f>
        <v>260176.11</v>
      </c>
      <c r="J71" s="96"/>
      <c r="K71" s="96"/>
      <c r="L71" s="96"/>
      <c r="M71" s="96"/>
      <c r="N71" s="74">
        <f t="shared" si="17"/>
        <v>0.8219323502094509</v>
      </c>
    </row>
    <row r="72" spans="1:14" ht="15">
      <c r="A72" s="63"/>
      <c r="B72" s="11"/>
      <c r="C72" s="12">
        <v>4120</v>
      </c>
      <c r="D72" s="47" t="s">
        <v>36</v>
      </c>
      <c r="E72" s="101">
        <v>54263</v>
      </c>
      <c r="F72" s="102">
        <v>42625.78</v>
      </c>
      <c r="G72" s="96"/>
      <c r="H72" s="96">
        <f t="shared" si="19"/>
        <v>42625.78</v>
      </c>
      <c r="I72" s="96">
        <f>F72</f>
        <v>42625.78</v>
      </c>
      <c r="J72" s="96"/>
      <c r="K72" s="96"/>
      <c r="L72" s="96"/>
      <c r="M72" s="96"/>
      <c r="N72" s="74">
        <f t="shared" si="17"/>
        <v>0.7855404234929878</v>
      </c>
    </row>
    <row r="73" spans="1:14" ht="15">
      <c r="A73" s="63"/>
      <c r="B73" s="11"/>
      <c r="C73" s="12">
        <v>4170</v>
      </c>
      <c r="D73" s="47" t="s">
        <v>19</v>
      </c>
      <c r="E73" s="101">
        <v>21500</v>
      </c>
      <c r="F73" s="102">
        <v>18200</v>
      </c>
      <c r="G73" s="96"/>
      <c r="H73" s="96">
        <f t="shared" si="19"/>
        <v>18200</v>
      </c>
      <c r="I73" s="96">
        <f>F73</f>
        <v>18200</v>
      </c>
      <c r="J73" s="96"/>
      <c r="K73" s="96"/>
      <c r="L73" s="96"/>
      <c r="M73" s="96"/>
      <c r="N73" s="74">
        <f t="shared" si="17"/>
        <v>0.8465116279069768</v>
      </c>
    </row>
    <row r="74" spans="1:14" ht="15">
      <c r="A74" s="63"/>
      <c r="B74" s="11"/>
      <c r="C74" s="12">
        <v>4210</v>
      </c>
      <c r="D74" s="47" t="s">
        <v>20</v>
      </c>
      <c r="E74" s="101">
        <v>94475</v>
      </c>
      <c r="F74" s="102">
        <v>81421.04</v>
      </c>
      <c r="G74" s="96"/>
      <c r="H74" s="96">
        <f t="shared" si="19"/>
        <v>81421.04</v>
      </c>
      <c r="I74" s="96"/>
      <c r="J74" s="96"/>
      <c r="K74" s="96"/>
      <c r="L74" s="96"/>
      <c r="M74" s="96"/>
      <c r="N74" s="74">
        <f t="shared" si="17"/>
        <v>0.8618263032548292</v>
      </c>
    </row>
    <row r="75" spans="1:14" ht="15">
      <c r="A75" s="63"/>
      <c r="B75" s="11"/>
      <c r="C75" s="12">
        <v>4260</v>
      </c>
      <c r="D75" s="47" t="s">
        <v>23</v>
      </c>
      <c r="E75" s="101">
        <v>95000</v>
      </c>
      <c r="F75" s="102">
        <v>73836.05</v>
      </c>
      <c r="G75" s="96"/>
      <c r="H75" s="96">
        <f t="shared" si="19"/>
        <v>73836.05</v>
      </c>
      <c r="I75" s="96"/>
      <c r="J75" s="96"/>
      <c r="K75" s="96"/>
      <c r="L75" s="96"/>
      <c r="M75" s="96"/>
      <c r="N75" s="74">
        <f t="shared" si="17"/>
        <v>0.7772215789473684</v>
      </c>
    </row>
    <row r="76" spans="1:14" ht="15">
      <c r="A76" s="63"/>
      <c r="B76" s="11"/>
      <c r="C76" s="12">
        <v>4270</v>
      </c>
      <c r="D76" s="47" t="s">
        <v>15</v>
      </c>
      <c r="E76" s="101">
        <v>10000</v>
      </c>
      <c r="F76" s="102">
        <v>6425.34</v>
      </c>
      <c r="G76" s="96"/>
      <c r="H76" s="96">
        <f t="shared" si="19"/>
        <v>6425.34</v>
      </c>
      <c r="I76" s="96"/>
      <c r="J76" s="96"/>
      <c r="K76" s="96"/>
      <c r="L76" s="96"/>
      <c r="M76" s="96"/>
      <c r="N76" s="74">
        <f t="shared" si="17"/>
        <v>0.642534</v>
      </c>
    </row>
    <row r="77" spans="1:14" ht="15">
      <c r="A77" s="63"/>
      <c r="B77" s="11"/>
      <c r="C77" s="12">
        <v>4280</v>
      </c>
      <c r="D77" s="47" t="s">
        <v>46</v>
      </c>
      <c r="E77" s="101">
        <v>1800</v>
      </c>
      <c r="F77" s="102">
        <v>1530</v>
      </c>
      <c r="G77" s="96"/>
      <c r="H77" s="96">
        <f t="shared" si="19"/>
        <v>1530</v>
      </c>
      <c r="I77" s="96"/>
      <c r="J77" s="96"/>
      <c r="K77" s="96"/>
      <c r="L77" s="96"/>
      <c r="M77" s="96"/>
      <c r="N77" s="74">
        <f t="shared" si="17"/>
        <v>0.85</v>
      </c>
    </row>
    <row r="78" spans="1:14" ht="15">
      <c r="A78" s="63"/>
      <c r="B78" s="11"/>
      <c r="C78" s="12">
        <v>4300</v>
      </c>
      <c r="D78" s="47" t="s">
        <v>13</v>
      </c>
      <c r="E78" s="101">
        <v>252500</v>
      </c>
      <c r="F78" s="102">
        <v>240127.57</v>
      </c>
      <c r="G78" s="96"/>
      <c r="H78" s="96">
        <f t="shared" si="19"/>
        <v>240127.57</v>
      </c>
      <c r="I78" s="96"/>
      <c r="J78" s="96"/>
      <c r="K78" s="96"/>
      <c r="L78" s="96"/>
      <c r="M78" s="96"/>
      <c r="N78" s="74">
        <f t="shared" si="17"/>
        <v>0.9510002772277228</v>
      </c>
    </row>
    <row r="79" spans="1:14" ht="15">
      <c r="A79" s="63"/>
      <c r="B79" s="11"/>
      <c r="C79" s="12">
        <v>4350</v>
      </c>
      <c r="D79" s="47" t="s">
        <v>37</v>
      </c>
      <c r="E79" s="101">
        <v>4000</v>
      </c>
      <c r="F79" s="102">
        <v>3685.55</v>
      </c>
      <c r="G79" s="96"/>
      <c r="H79" s="96">
        <f t="shared" si="19"/>
        <v>3685.55</v>
      </c>
      <c r="I79" s="96"/>
      <c r="J79" s="96"/>
      <c r="K79" s="96"/>
      <c r="L79" s="96"/>
      <c r="M79" s="96"/>
      <c r="N79" s="74">
        <f t="shared" si="17"/>
        <v>0.9213875</v>
      </c>
    </row>
    <row r="80" spans="1:14" ht="25.5">
      <c r="A80" s="63"/>
      <c r="B80" s="11"/>
      <c r="C80" s="12">
        <v>4360</v>
      </c>
      <c r="D80" s="47" t="s">
        <v>124</v>
      </c>
      <c r="E80" s="101">
        <v>7500</v>
      </c>
      <c r="F80" s="102">
        <v>7143.86</v>
      </c>
      <c r="G80" s="96"/>
      <c r="H80" s="96">
        <f t="shared" si="19"/>
        <v>7143.86</v>
      </c>
      <c r="I80" s="96"/>
      <c r="J80" s="96"/>
      <c r="K80" s="96"/>
      <c r="L80" s="96"/>
      <c r="M80" s="96"/>
      <c r="N80" s="74">
        <f t="shared" si="17"/>
        <v>0.9525146666666666</v>
      </c>
    </row>
    <row r="81" spans="1:14" ht="38.25">
      <c r="A81" s="63"/>
      <c r="B81" s="11"/>
      <c r="C81" s="12">
        <v>4370</v>
      </c>
      <c r="D81" s="47" t="s">
        <v>125</v>
      </c>
      <c r="E81" s="101">
        <v>18000</v>
      </c>
      <c r="F81" s="102">
        <v>15200.81</v>
      </c>
      <c r="G81" s="96"/>
      <c r="H81" s="96">
        <f t="shared" si="19"/>
        <v>15200.81</v>
      </c>
      <c r="I81" s="96"/>
      <c r="J81" s="96"/>
      <c r="K81" s="96"/>
      <c r="L81" s="96"/>
      <c r="M81" s="96"/>
      <c r="N81" s="74">
        <f t="shared" si="17"/>
        <v>0.8444894444444444</v>
      </c>
    </row>
    <row r="82" spans="1:14" ht="15">
      <c r="A82" s="63"/>
      <c r="B82" s="11"/>
      <c r="C82" s="12">
        <v>4410</v>
      </c>
      <c r="D82" s="47" t="s">
        <v>38</v>
      </c>
      <c r="E82" s="101">
        <v>25000</v>
      </c>
      <c r="F82" s="102">
        <v>20970.06</v>
      </c>
      <c r="G82" s="96"/>
      <c r="H82" s="96">
        <f t="shared" si="19"/>
        <v>20970.06</v>
      </c>
      <c r="I82" s="96"/>
      <c r="J82" s="96"/>
      <c r="K82" s="96"/>
      <c r="L82" s="96"/>
      <c r="M82" s="96"/>
      <c r="N82" s="74">
        <f t="shared" si="17"/>
        <v>0.8388024000000001</v>
      </c>
    </row>
    <row r="83" spans="1:14" ht="15">
      <c r="A83" s="63"/>
      <c r="B83" s="11"/>
      <c r="C83" s="12">
        <v>4430</v>
      </c>
      <c r="D83" s="47" t="s">
        <v>14</v>
      </c>
      <c r="E83" s="101">
        <v>12000</v>
      </c>
      <c r="F83" s="102">
        <v>9475</v>
      </c>
      <c r="G83" s="96"/>
      <c r="H83" s="96">
        <f t="shared" si="19"/>
        <v>9475</v>
      </c>
      <c r="I83" s="96"/>
      <c r="J83" s="96"/>
      <c r="K83" s="96"/>
      <c r="L83" s="96"/>
      <c r="M83" s="96"/>
      <c r="N83" s="74">
        <f t="shared" si="17"/>
        <v>0.7895833333333333</v>
      </c>
    </row>
    <row r="84" spans="1:14" ht="15">
      <c r="A84" s="63"/>
      <c r="B84" s="11"/>
      <c r="C84" s="12">
        <v>4440</v>
      </c>
      <c r="D84" s="47" t="s">
        <v>126</v>
      </c>
      <c r="E84" s="101">
        <v>68669</v>
      </c>
      <c r="F84" s="102">
        <v>68669</v>
      </c>
      <c r="G84" s="96"/>
      <c r="H84" s="96">
        <f t="shared" si="19"/>
        <v>68669</v>
      </c>
      <c r="I84" s="96"/>
      <c r="J84" s="96"/>
      <c r="K84" s="96"/>
      <c r="L84" s="96"/>
      <c r="M84" s="96"/>
      <c r="N84" s="74">
        <f t="shared" si="17"/>
        <v>1</v>
      </c>
    </row>
    <row r="85" spans="1:14" ht="15">
      <c r="A85" s="63"/>
      <c r="B85" s="11"/>
      <c r="C85" s="12">
        <v>4610</v>
      </c>
      <c r="D85" s="47" t="s">
        <v>48</v>
      </c>
      <c r="E85" s="101">
        <v>1100</v>
      </c>
      <c r="F85" s="102">
        <v>59.99</v>
      </c>
      <c r="G85" s="96"/>
      <c r="H85" s="96">
        <f t="shared" si="19"/>
        <v>59.99</v>
      </c>
      <c r="I85" s="96"/>
      <c r="J85" s="96"/>
      <c r="K85" s="96"/>
      <c r="L85" s="96"/>
      <c r="M85" s="96"/>
      <c r="N85" s="74">
        <f t="shared" si="17"/>
        <v>0.05453636363636364</v>
      </c>
    </row>
    <row r="86" spans="1:14" ht="25.5">
      <c r="A86" s="63"/>
      <c r="B86" s="11"/>
      <c r="C86" s="12">
        <v>4700</v>
      </c>
      <c r="D86" s="47" t="s">
        <v>49</v>
      </c>
      <c r="E86" s="101">
        <v>20000</v>
      </c>
      <c r="F86" s="102">
        <v>17032</v>
      </c>
      <c r="G86" s="96"/>
      <c r="H86" s="96">
        <f t="shared" si="19"/>
        <v>17032</v>
      </c>
      <c r="I86" s="96"/>
      <c r="J86" s="96"/>
      <c r="K86" s="96"/>
      <c r="L86" s="96"/>
      <c r="M86" s="96"/>
      <c r="N86" s="74">
        <f t="shared" si="17"/>
        <v>0.8516</v>
      </c>
    </row>
    <row r="87" spans="1:14" ht="25.5">
      <c r="A87" s="63"/>
      <c r="B87" s="11"/>
      <c r="C87" s="12">
        <v>4740</v>
      </c>
      <c r="D87" s="47" t="s">
        <v>39</v>
      </c>
      <c r="E87" s="101">
        <v>5000</v>
      </c>
      <c r="F87" s="102">
        <v>3915.68</v>
      </c>
      <c r="G87" s="96"/>
      <c r="H87" s="96">
        <f t="shared" si="19"/>
        <v>3915.68</v>
      </c>
      <c r="I87" s="96"/>
      <c r="J87" s="96"/>
      <c r="K87" s="96"/>
      <c r="L87" s="96"/>
      <c r="M87" s="96"/>
      <c r="N87" s="74">
        <f t="shared" si="17"/>
        <v>0.7831359999999999</v>
      </c>
    </row>
    <row r="88" spans="1:14" ht="25.5">
      <c r="A88" s="63"/>
      <c r="B88" s="11"/>
      <c r="C88" s="12">
        <v>4750</v>
      </c>
      <c r="D88" s="47" t="s">
        <v>40</v>
      </c>
      <c r="E88" s="101">
        <v>48000</v>
      </c>
      <c r="F88" s="102">
        <v>43119.05</v>
      </c>
      <c r="G88" s="96"/>
      <c r="H88" s="96">
        <f t="shared" si="19"/>
        <v>43119.05</v>
      </c>
      <c r="I88" s="96"/>
      <c r="J88" s="96"/>
      <c r="K88" s="96"/>
      <c r="L88" s="96"/>
      <c r="M88" s="96"/>
      <c r="N88" s="74">
        <f t="shared" si="17"/>
        <v>0.8983135416666668</v>
      </c>
    </row>
    <row r="89" spans="1:14" ht="15">
      <c r="A89" s="63"/>
      <c r="B89" s="11"/>
      <c r="C89" s="12">
        <v>6060</v>
      </c>
      <c r="D89" s="47" t="s">
        <v>28</v>
      </c>
      <c r="E89" s="101">
        <v>58500</v>
      </c>
      <c r="F89" s="102">
        <v>57033</v>
      </c>
      <c r="G89" s="96"/>
      <c r="H89" s="96"/>
      <c r="I89" s="96"/>
      <c r="J89" s="96"/>
      <c r="K89" s="96"/>
      <c r="L89" s="96"/>
      <c r="M89" s="96">
        <v>57033</v>
      </c>
      <c r="N89" s="74">
        <f t="shared" si="17"/>
        <v>0.9749230769230769</v>
      </c>
    </row>
    <row r="90" spans="1:14" ht="15">
      <c r="A90" s="67"/>
      <c r="B90" s="39">
        <v>75056</v>
      </c>
      <c r="C90" s="38"/>
      <c r="D90" s="47" t="s">
        <v>154</v>
      </c>
      <c r="E90" s="43">
        <f>SUM(E91:E98)</f>
        <v>16920</v>
      </c>
      <c r="F90" s="104">
        <f>SUM(F91:F98)</f>
        <v>16917.670000000002</v>
      </c>
      <c r="G90" s="96"/>
      <c r="H90" s="76">
        <f aca="true" t="shared" si="20" ref="H90:M90">SUM(H91:H98)</f>
        <v>16917.670000000002</v>
      </c>
      <c r="I90" s="76">
        <f t="shared" si="20"/>
        <v>3468.29</v>
      </c>
      <c r="J90" s="76">
        <f t="shared" si="20"/>
        <v>0</v>
      </c>
      <c r="K90" s="76">
        <f t="shared" si="20"/>
        <v>0</v>
      </c>
      <c r="L90" s="76">
        <f t="shared" si="20"/>
        <v>0</v>
      </c>
      <c r="M90" s="76">
        <f t="shared" si="20"/>
        <v>0</v>
      </c>
      <c r="N90" s="74">
        <f t="shared" si="17"/>
        <v>0.9998622931442082</v>
      </c>
    </row>
    <row r="91" spans="1:14" ht="15">
      <c r="A91" s="63"/>
      <c r="B91" s="11"/>
      <c r="C91" s="12">
        <v>3020</v>
      </c>
      <c r="D91" s="47" t="s">
        <v>45</v>
      </c>
      <c r="E91" s="101">
        <v>5000</v>
      </c>
      <c r="F91" s="102">
        <v>5000</v>
      </c>
      <c r="G91" s="96"/>
      <c r="H91" s="96">
        <f>F91</f>
        <v>5000</v>
      </c>
      <c r="I91" s="96"/>
      <c r="J91" s="96"/>
      <c r="K91" s="96"/>
      <c r="L91" s="96"/>
      <c r="M91" s="96"/>
      <c r="N91" s="74">
        <f t="shared" si="17"/>
        <v>1</v>
      </c>
    </row>
    <row r="92" spans="1:14" ht="15">
      <c r="A92" s="63"/>
      <c r="B92" s="11"/>
      <c r="C92" s="12">
        <v>4110</v>
      </c>
      <c r="D92" s="47" t="s">
        <v>35</v>
      </c>
      <c r="E92" s="101">
        <v>1088</v>
      </c>
      <c r="F92" s="102">
        <v>1087.79</v>
      </c>
      <c r="G92" s="96"/>
      <c r="H92" s="96">
        <f aca="true" t="shared" si="21" ref="H92:H98">F92</f>
        <v>1087.79</v>
      </c>
      <c r="I92" s="105">
        <f>F92</f>
        <v>1087.79</v>
      </c>
      <c r="J92" s="96"/>
      <c r="K92" s="96"/>
      <c r="L92" s="96"/>
      <c r="M92" s="96"/>
      <c r="N92" s="74">
        <f t="shared" si="17"/>
        <v>0.9998069852941176</v>
      </c>
    </row>
    <row r="93" spans="1:14" ht="15">
      <c r="A93" s="63"/>
      <c r="B93" s="11"/>
      <c r="C93" s="12">
        <v>4120</v>
      </c>
      <c r="D93" s="47" t="s">
        <v>36</v>
      </c>
      <c r="E93" s="101">
        <v>177</v>
      </c>
      <c r="F93" s="102">
        <v>176.5</v>
      </c>
      <c r="G93" s="96"/>
      <c r="H93" s="96">
        <f t="shared" si="21"/>
        <v>176.5</v>
      </c>
      <c r="I93" s="105">
        <f>F93</f>
        <v>176.5</v>
      </c>
      <c r="J93" s="96"/>
      <c r="K93" s="96"/>
      <c r="L93" s="96"/>
      <c r="M93" s="96"/>
      <c r="N93" s="74">
        <f t="shared" si="17"/>
        <v>0.9971751412429378</v>
      </c>
    </row>
    <row r="94" spans="1:14" ht="15">
      <c r="A94" s="63"/>
      <c r="B94" s="11"/>
      <c r="C94" s="12">
        <v>4170</v>
      </c>
      <c r="D94" s="47" t="s">
        <v>19</v>
      </c>
      <c r="E94" s="101">
        <v>2204</v>
      </c>
      <c r="F94" s="102">
        <v>2204</v>
      </c>
      <c r="G94" s="96"/>
      <c r="H94" s="96">
        <f t="shared" si="21"/>
        <v>2204</v>
      </c>
      <c r="I94" s="105">
        <f>F94</f>
        <v>2204</v>
      </c>
      <c r="J94" s="96"/>
      <c r="K94" s="96"/>
      <c r="L94" s="96"/>
      <c r="M94" s="96"/>
      <c r="N94" s="74">
        <f t="shared" si="17"/>
        <v>1</v>
      </c>
    </row>
    <row r="95" spans="1:14" ht="15">
      <c r="A95" s="63"/>
      <c r="B95" s="11"/>
      <c r="C95" s="12">
        <v>4210</v>
      </c>
      <c r="D95" s="47" t="s">
        <v>20</v>
      </c>
      <c r="E95" s="101">
        <v>2500</v>
      </c>
      <c r="F95" s="102">
        <v>2498.55</v>
      </c>
      <c r="G95" s="96"/>
      <c r="H95" s="96">
        <f t="shared" si="21"/>
        <v>2498.55</v>
      </c>
      <c r="I95" s="96"/>
      <c r="J95" s="96"/>
      <c r="K95" s="96"/>
      <c r="L95" s="96"/>
      <c r="M95" s="96"/>
      <c r="N95" s="74">
        <f t="shared" si="17"/>
        <v>0.9994200000000001</v>
      </c>
    </row>
    <row r="96" spans="1:14" ht="15">
      <c r="A96" s="63"/>
      <c r="B96" s="11"/>
      <c r="C96" s="12">
        <v>4410</v>
      </c>
      <c r="D96" s="47" t="s">
        <v>38</v>
      </c>
      <c r="E96" s="101">
        <v>152</v>
      </c>
      <c r="F96" s="102">
        <v>152.1</v>
      </c>
      <c r="G96" s="96"/>
      <c r="H96" s="96">
        <f t="shared" si="21"/>
        <v>152.1</v>
      </c>
      <c r="I96" s="96"/>
      <c r="J96" s="96"/>
      <c r="K96" s="96"/>
      <c r="L96" s="96"/>
      <c r="M96" s="96"/>
      <c r="N96" s="74">
        <f t="shared" si="17"/>
        <v>1.000657894736842</v>
      </c>
    </row>
    <row r="97" spans="1:14" ht="25.5">
      <c r="A97" s="63"/>
      <c r="B97" s="11"/>
      <c r="C97" s="12">
        <v>4740</v>
      </c>
      <c r="D97" s="47" t="s">
        <v>39</v>
      </c>
      <c r="E97" s="101">
        <v>2451</v>
      </c>
      <c r="F97" s="102">
        <v>2450.85</v>
      </c>
      <c r="G97" s="96"/>
      <c r="H97" s="96">
        <f t="shared" si="21"/>
        <v>2450.85</v>
      </c>
      <c r="I97" s="96"/>
      <c r="J97" s="96"/>
      <c r="K97" s="96"/>
      <c r="L97" s="96"/>
      <c r="M97" s="96"/>
      <c r="N97" s="74">
        <f t="shared" si="17"/>
        <v>0.999938800489596</v>
      </c>
    </row>
    <row r="98" spans="1:14" ht="25.5">
      <c r="A98" s="63"/>
      <c r="B98" s="11"/>
      <c r="C98" s="12">
        <v>4750</v>
      </c>
      <c r="D98" s="47" t="s">
        <v>40</v>
      </c>
      <c r="E98" s="101">
        <v>3348</v>
      </c>
      <c r="F98" s="102">
        <v>3347.88</v>
      </c>
      <c r="G98" s="96"/>
      <c r="H98" s="96">
        <f t="shared" si="21"/>
        <v>3347.88</v>
      </c>
      <c r="I98" s="96"/>
      <c r="J98" s="96"/>
      <c r="K98" s="96"/>
      <c r="L98" s="96"/>
      <c r="M98" s="96"/>
      <c r="N98" s="74">
        <f t="shared" si="17"/>
        <v>0.9999641577060933</v>
      </c>
    </row>
    <row r="99" spans="1:14" s="8" customFormat="1" ht="15">
      <c r="A99" s="65"/>
      <c r="B99" s="15">
        <v>75075</v>
      </c>
      <c r="C99" s="10"/>
      <c r="D99" s="27" t="s">
        <v>50</v>
      </c>
      <c r="E99" s="88">
        <f>SUM(E100:E102)</f>
        <v>150000</v>
      </c>
      <c r="F99" s="90">
        <f>SUM(F100:F102)</f>
        <v>141686.61</v>
      </c>
      <c r="G99" s="90">
        <f aca="true" t="shared" si="22" ref="G99:M99">SUM(G100:G102)</f>
        <v>0</v>
      </c>
      <c r="H99" s="90">
        <f t="shared" si="22"/>
        <v>141686.61</v>
      </c>
      <c r="I99" s="90">
        <f t="shared" si="22"/>
        <v>4396</v>
      </c>
      <c r="J99" s="90">
        <f t="shared" si="22"/>
        <v>0</v>
      </c>
      <c r="K99" s="90">
        <f t="shared" si="22"/>
        <v>0</v>
      </c>
      <c r="L99" s="90">
        <f t="shared" si="22"/>
        <v>0</v>
      </c>
      <c r="M99" s="90">
        <f t="shared" si="22"/>
        <v>0</v>
      </c>
      <c r="N99" s="74">
        <f t="shared" si="17"/>
        <v>0.9445773999999999</v>
      </c>
    </row>
    <row r="100" spans="1:14" s="8" customFormat="1" ht="15">
      <c r="A100" s="65"/>
      <c r="B100" s="15"/>
      <c r="C100" s="40">
        <v>4170</v>
      </c>
      <c r="D100" s="47" t="s">
        <v>19</v>
      </c>
      <c r="E100" s="100">
        <v>4400</v>
      </c>
      <c r="F100" s="106">
        <v>4396</v>
      </c>
      <c r="G100" s="90"/>
      <c r="H100" s="106">
        <f>F100</f>
        <v>4396</v>
      </c>
      <c r="I100" s="106">
        <f>F100</f>
        <v>4396</v>
      </c>
      <c r="J100" s="106"/>
      <c r="K100" s="106"/>
      <c r="L100" s="106"/>
      <c r="M100" s="106"/>
      <c r="N100" s="74">
        <f t="shared" si="17"/>
        <v>0.9990909090909091</v>
      </c>
    </row>
    <row r="101" spans="1:14" ht="15">
      <c r="A101" s="63"/>
      <c r="B101" s="11"/>
      <c r="C101" s="12">
        <v>4210</v>
      </c>
      <c r="D101" s="47" t="s">
        <v>20</v>
      </c>
      <c r="E101" s="101">
        <v>16600</v>
      </c>
      <c r="F101" s="102">
        <v>10243.35</v>
      </c>
      <c r="G101" s="96"/>
      <c r="H101" s="106">
        <f>F101</f>
        <v>10243.35</v>
      </c>
      <c r="I101" s="96"/>
      <c r="J101" s="96"/>
      <c r="K101" s="96"/>
      <c r="L101" s="96"/>
      <c r="M101" s="96"/>
      <c r="N101" s="74">
        <f t="shared" si="17"/>
        <v>0.6170692771084337</v>
      </c>
    </row>
    <row r="102" spans="1:14" ht="15">
      <c r="A102" s="63"/>
      <c r="B102" s="11"/>
      <c r="C102" s="12">
        <v>4300</v>
      </c>
      <c r="D102" s="47" t="s">
        <v>13</v>
      </c>
      <c r="E102" s="101">
        <v>129000</v>
      </c>
      <c r="F102" s="102">
        <v>127047.26</v>
      </c>
      <c r="G102" s="96"/>
      <c r="H102" s="106">
        <f>F102</f>
        <v>127047.26</v>
      </c>
      <c r="I102" s="96"/>
      <c r="J102" s="96"/>
      <c r="K102" s="96"/>
      <c r="L102" s="96"/>
      <c r="M102" s="96"/>
      <c r="N102" s="74">
        <f t="shared" si="17"/>
        <v>0.984862480620155</v>
      </c>
    </row>
    <row r="103" spans="1:14" ht="15">
      <c r="A103" s="63"/>
      <c r="B103" s="25">
        <v>75095</v>
      </c>
      <c r="C103" s="26"/>
      <c r="D103" s="27" t="s">
        <v>110</v>
      </c>
      <c r="E103" s="93">
        <f>SUM(E104)</f>
        <v>11000</v>
      </c>
      <c r="F103" s="94">
        <f>SUM(F104)</f>
        <v>6885</v>
      </c>
      <c r="G103" s="94" t="e">
        <f>SUM(G104,#REF!)</f>
        <v>#REF!</v>
      </c>
      <c r="H103" s="94">
        <f aca="true" t="shared" si="23" ref="H103:M103">SUM(H104)</f>
        <v>6885</v>
      </c>
      <c r="I103" s="94">
        <f t="shared" si="23"/>
        <v>0</v>
      </c>
      <c r="J103" s="94">
        <f t="shared" si="23"/>
        <v>0</v>
      </c>
      <c r="K103" s="94">
        <f t="shared" si="23"/>
        <v>0</v>
      </c>
      <c r="L103" s="94">
        <f t="shared" si="23"/>
        <v>0</v>
      </c>
      <c r="M103" s="94">
        <f t="shared" si="23"/>
        <v>0</v>
      </c>
      <c r="N103" s="74">
        <f t="shared" si="17"/>
        <v>0.6259090909090909</v>
      </c>
    </row>
    <row r="104" spans="1:17" ht="15">
      <c r="A104" s="63"/>
      <c r="B104" s="11"/>
      <c r="C104" s="12">
        <v>3030</v>
      </c>
      <c r="D104" s="47" t="s">
        <v>42</v>
      </c>
      <c r="E104" s="101">
        <v>11000</v>
      </c>
      <c r="F104" s="102">
        <v>6885</v>
      </c>
      <c r="G104" s="96"/>
      <c r="H104" s="96">
        <f>F104</f>
        <v>6885</v>
      </c>
      <c r="I104" s="96"/>
      <c r="J104" s="96"/>
      <c r="K104" s="96"/>
      <c r="L104" s="96"/>
      <c r="M104" s="96"/>
      <c r="N104" s="74">
        <f t="shared" si="17"/>
        <v>0.6259090909090909</v>
      </c>
      <c r="Q104" s="3"/>
    </row>
    <row r="105" spans="1:14" s="8" customFormat="1" ht="45">
      <c r="A105" s="64">
        <v>751</v>
      </c>
      <c r="B105" s="13"/>
      <c r="C105" s="7"/>
      <c r="D105" s="14" t="s">
        <v>51</v>
      </c>
      <c r="E105" s="72">
        <f>SUM(E106,E110,E120)</f>
        <v>50746</v>
      </c>
      <c r="F105" s="75">
        <f>SUM(F106,F110,F120)</f>
        <v>39602.880000000005</v>
      </c>
      <c r="G105" s="75">
        <f aca="true" t="shared" si="24" ref="G105:M105">SUM(G106,G110,G120)</f>
        <v>0</v>
      </c>
      <c r="H105" s="75">
        <f t="shared" si="24"/>
        <v>39602.880000000005</v>
      </c>
      <c r="I105" s="75">
        <f t="shared" si="24"/>
        <v>3784.4700000000003</v>
      </c>
      <c r="J105" s="75">
        <f t="shared" si="24"/>
        <v>0</v>
      </c>
      <c r="K105" s="75">
        <f t="shared" si="24"/>
        <v>0</v>
      </c>
      <c r="L105" s="75">
        <f t="shared" si="24"/>
        <v>0</v>
      </c>
      <c r="M105" s="75">
        <f t="shared" si="24"/>
        <v>0</v>
      </c>
      <c r="N105" s="74">
        <f t="shared" si="17"/>
        <v>0.7804138257202539</v>
      </c>
    </row>
    <row r="106" spans="1:14" s="8" customFormat="1" ht="25.5">
      <c r="A106" s="65"/>
      <c r="B106" s="15">
        <v>75101</v>
      </c>
      <c r="C106" s="10"/>
      <c r="D106" s="27" t="s">
        <v>52</v>
      </c>
      <c r="E106" s="88">
        <f>SUM(E107:E109)</f>
        <v>1732</v>
      </c>
      <c r="F106" s="95">
        <f>SUM(F107:F109)</f>
        <v>1732</v>
      </c>
      <c r="G106" s="95">
        <f>SUM(G107:G109)</f>
        <v>0</v>
      </c>
      <c r="H106" s="95">
        <f>SUM(H107:H109)</f>
        <v>1732</v>
      </c>
      <c r="I106" s="95">
        <f>SUM(I107:I109)</f>
        <v>0</v>
      </c>
      <c r="J106" s="90">
        <f>SUM(I107,I108,I109)</f>
        <v>0</v>
      </c>
      <c r="K106" s="90">
        <f>SUM(J107,J108,J109)</f>
        <v>0</v>
      </c>
      <c r="L106" s="90">
        <f>SUM(K107,K108,K109)</f>
        <v>0</v>
      </c>
      <c r="M106" s="90">
        <f>SUM(L107,L108,L109)</f>
        <v>0</v>
      </c>
      <c r="N106" s="74">
        <f>SUM(G106/E106)</f>
        <v>0</v>
      </c>
    </row>
    <row r="107" spans="1:14" ht="15">
      <c r="A107" s="63"/>
      <c r="B107" s="11"/>
      <c r="C107" s="12">
        <v>4210</v>
      </c>
      <c r="D107" s="47" t="s">
        <v>20</v>
      </c>
      <c r="E107" s="101">
        <v>100</v>
      </c>
      <c r="F107" s="102">
        <v>100</v>
      </c>
      <c r="G107" s="96"/>
      <c r="H107" s="96">
        <f>F107</f>
        <v>100</v>
      </c>
      <c r="I107" s="96"/>
      <c r="J107" s="96"/>
      <c r="K107" s="96"/>
      <c r="L107" s="96"/>
      <c r="M107" s="96"/>
      <c r="N107" s="74">
        <f t="shared" si="17"/>
        <v>1</v>
      </c>
    </row>
    <row r="108" spans="1:14" ht="15">
      <c r="A108" s="63"/>
      <c r="B108" s="11"/>
      <c r="C108" s="12">
        <v>4300</v>
      </c>
      <c r="D108" s="47" t="s">
        <v>13</v>
      </c>
      <c r="E108" s="101">
        <v>1332</v>
      </c>
      <c r="F108" s="102">
        <v>1332</v>
      </c>
      <c r="G108" s="96"/>
      <c r="H108" s="96">
        <f>F108</f>
        <v>1332</v>
      </c>
      <c r="I108" s="96"/>
      <c r="J108" s="96"/>
      <c r="K108" s="96"/>
      <c r="L108" s="96"/>
      <c r="M108" s="96"/>
      <c r="N108" s="74">
        <f t="shared" si="17"/>
        <v>1</v>
      </c>
    </row>
    <row r="109" spans="1:14" ht="25.5">
      <c r="A109" s="63"/>
      <c r="B109" s="11"/>
      <c r="C109" s="12">
        <v>4740</v>
      </c>
      <c r="D109" s="47" t="s">
        <v>39</v>
      </c>
      <c r="E109" s="101">
        <v>300</v>
      </c>
      <c r="F109" s="102">
        <v>300</v>
      </c>
      <c r="G109" s="96"/>
      <c r="H109" s="96">
        <f>F109</f>
        <v>300</v>
      </c>
      <c r="I109" s="96"/>
      <c r="J109" s="96"/>
      <c r="K109" s="96"/>
      <c r="L109" s="96"/>
      <c r="M109" s="96"/>
      <c r="N109" s="74">
        <f t="shared" si="17"/>
        <v>1</v>
      </c>
    </row>
    <row r="110" spans="1:14" ht="15">
      <c r="A110" s="63"/>
      <c r="B110" s="25">
        <v>75107</v>
      </c>
      <c r="C110" s="26"/>
      <c r="D110" s="27" t="s">
        <v>148</v>
      </c>
      <c r="E110" s="93">
        <f>SUM(E111:E119)</f>
        <v>20261</v>
      </c>
      <c r="F110" s="94">
        <f>SUM(F111:F119)</f>
        <v>20260.880000000005</v>
      </c>
      <c r="G110" s="94">
        <f>SUM(G111:G119)</f>
        <v>0</v>
      </c>
      <c r="H110" s="94">
        <f>SUM(H111:H119)</f>
        <v>20260.880000000005</v>
      </c>
      <c r="I110" s="94">
        <f>SUM(I111:I119)</f>
        <v>1812.1100000000001</v>
      </c>
      <c r="J110" s="96"/>
      <c r="K110" s="96"/>
      <c r="L110" s="96"/>
      <c r="M110" s="96"/>
      <c r="N110" s="74">
        <f t="shared" si="17"/>
        <v>0.9999940772913481</v>
      </c>
    </row>
    <row r="111" spans="1:14" ht="15">
      <c r="A111" s="63"/>
      <c r="B111" s="11"/>
      <c r="C111" s="12">
        <v>3030</v>
      </c>
      <c r="D111" s="47" t="s">
        <v>42</v>
      </c>
      <c r="E111" s="101">
        <v>11250</v>
      </c>
      <c r="F111" s="102">
        <v>11250</v>
      </c>
      <c r="G111" s="96"/>
      <c r="H111" s="96">
        <f>F111</f>
        <v>11250</v>
      </c>
      <c r="I111" s="96"/>
      <c r="J111" s="96"/>
      <c r="K111" s="96"/>
      <c r="L111" s="96"/>
      <c r="M111" s="96"/>
      <c r="N111" s="74">
        <f t="shared" si="17"/>
        <v>1</v>
      </c>
    </row>
    <row r="112" spans="1:14" ht="15">
      <c r="A112" s="63"/>
      <c r="B112" s="11"/>
      <c r="C112" s="12">
        <v>4110</v>
      </c>
      <c r="D112" s="47" t="s">
        <v>35</v>
      </c>
      <c r="E112" s="101">
        <v>141</v>
      </c>
      <c r="F112" s="102">
        <v>141.31</v>
      </c>
      <c r="G112" s="96"/>
      <c r="H112" s="96">
        <f aca="true" t="shared" si="25" ref="H112:H119">F112</f>
        <v>141.31</v>
      </c>
      <c r="I112" s="96">
        <f>F112</f>
        <v>141.31</v>
      </c>
      <c r="J112" s="96"/>
      <c r="K112" s="96"/>
      <c r="L112" s="96"/>
      <c r="M112" s="96"/>
      <c r="N112" s="74">
        <f t="shared" si="17"/>
        <v>1.0021985815602836</v>
      </c>
    </row>
    <row r="113" spans="1:14" ht="15">
      <c r="A113" s="63"/>
      <c r="B113" s="11"/>
      <c r="C113" s="12">
        <v>4120</v>
      </c>
      <c r="D113" s="47" t="s">
        <v>36</v>
      </c>
      <c r="E113" s="101">
        <v>23</v>
      </c>
      <c r="F113" s="102">
        <v>22.92</v>
      </c>
      <c r="G113" s="96"/>
      <c r="H113" s="96">
        <f t="shared" si="25"/>
        <v>22.92</v>
      </c>
      <c r="I113" s="96">
        <f>F113</f>
        <v>22.92</v>
      </c>
      <c r="J113" s="96"/>
      <c r="K113" s="96"/>
      <c r="L113" s="96"/>
      <c r="M113" s="96"/>
      <c r="N113" s="74">
        <f t="shared" si="17"/>
        <v>0.9965217391304348</v>
      </c>
    </row>
    <row r="114" spans="1:14" ht="15">
      <c r="A114" s="63"/>
      <c r="B114" s="11"/>
      <c r="C114" s="12">
        <v>4170</v>
      </c>
      <c r="D114" s="47" t="s">
        <v>19</v>
      </c>
      <c r="E114" s="101">
        <v>1648</v>
      </c>
      <c r="F114" s="102">
        <v>1647.88</v>
      </c>
      <c r="G114" s="96"/>
      <c r="H114" s="96">
        <f t="shared" si="25"/>
        <v>1647.88</v>
      </c>
      <c r="I114" s="96">
        <f>F114</f>
        <v>1647.88</v>
      </c>
      <c r="J114" s="96"/>
      <c r="K114" s="96"/>
      <c r="L114" s="96"/>
      <c r="M114" s="96"/>
      <c r="N114" s="74">
        <f t="shared" si="17"/>
        <v>0.9999271844660195</v>
      </c>
    </row>
    <row r="115" spans="1:14" ht="15">
      <c r="A115" s="63"/>
      <c r="B115" s="11"/>
      <c r="C115" s="12">
        <v>4210</v>
      </c>
      <c r="D115" s="47" t="s">
        <v>20</v>
      </c>
      <c r="E115" s="101">
        <v>5455</v>
      </c>
      <c r="F115" s="102">
        <v>5455.29</v>
      </c>
      <c r="G115" s="96"/>
      <c r="H115" s="96">
        <f t="shared" si="25"/>
        <v>5455.29</v>
      </c>
      <c r="I115" s="96"/>
      <c r="J115" s="96"/>
      <c r="K115" s="96"/>
      <c r="L115" s="96"/>
      <c r="M115" s="96"/>
      <c r="N115" s="74">
        <f t="shared" si="17"/>
        <v>1.0000531622364803</v>
      </c>
    </row>
    <row r="116" spans="1:14" ht="15">
      <c r="A116" s="63"/>
      <c r="B116" s="11"/>
      <c r="C116" s="12">
        <v>4300</v>
      </c>
      <c r="D116" s="47" t="s">
        <v>13</v>
      </c>
      <c r="E116" s="101">
        <v>838</v>
      </c>
      <c r="F116" s="102">
        <v>838.36</v>
      </c>
      <c r="G116" s="96"/>
      <c r="H116" s="96">
        <f t="shared" si="25"/>
        <v>838.36</v>
      </c>
      <c r="I116" s="96"/>
      <c r="J116" s="96"/>
      <c r="K116" s="96"/>
      <c r="L116" s="96"/>
      <c r="M116" s="96"/>
      <c r="N116" s="74">
        <f t="shared" si="17"/>
        <v>1.0004295942720765</v>
      </c>
    </row>
    <row r="117" spans="1:14" ht="15">
      <c r="A117" s="63"/>
      <c r="B117" s="11"/>
      <c r="C117" s="12">
        <v>4410</v>
      </c>
      <c r="D117" s="47" t="s">
        <v>38</v>
      </c>
      <c r="E117" s="101">
        <v>57</v>
      </c>
      <c r="F117" s="102">
        <v>56.83</v>
      </c>
      <c r="G117" s="96"/>
      <c r="H117" s="96">
        <f t="shared" si="25"/>
        <v>56.83</v>
      </c>
      <c r="I117" s="96"/>
      <c r="J117" s="96"/>
      <c r="K117" s="96"/>
      <c r="L117" s="96"/>
      <c r="M117" s="96"/>
      <c r="N117" s="74">
        <f t="shared" si="17"/>
        <v>0.9970175438596491</v>
      </c>
    </row>
    <row r="118" spans="1:14" ht="25.5">
      <c r="A118" s="63"/>
      <c r="B118" s="11"/>
      <c r="C118" s="12">
        <v>4740</v>
      </c>
      <c r="D118" s="47" t="s">
        <v>39</v>
      </c>
      <c r="E118" s="101">
        <v>381</v>
      </c>
      <c r="F118" s="102">
        <v>380.48</v>
      </c>
      <c r="G118" s="96"/>
      <c r="H118" s="96">
        <f t="shared" si="25"/>
        <v>380.48</v>
      </c>
      <c r="I118" s="96"/>
      <c r="J118" s="96"/>
      <c r="K118" s="96"/>
      <c r="L118" s="96"/>
      <c r="M118" s="96"/>
      <c r="N118" s="74">
        <f t="shared" si="17"/>
        <v>0.9986351706036746</v>
      </c>
    </row>
    <row r="119" spans="1:14" ht="25.5">
      <c r="A119" s="63"/>
      <c r="B119" s="11"/>
      <c r="C119" s="12">
        <v>4750</v>
      </c>
      <c r="D119" s="47" t="s">
        <v>40</v>
      </c>
      <c r="E119" s="101">
        <v>468</v>
      </c>
      <c r="F119" s="102">
        <v>467.81</v>
      </c>
      <c r="G119" s="96"/>
      <c r="H119" s="96">
        <f t="shared" si="25"/>
        <v>467.81</v>
      </c>
      <c r="I119" s="96"/>
      <c r="J119" s="96"/>
      <c r="K119" s="96"/>
      <c r="L119" s="96"/>
      <c r="M119" s="96"/>
      <c r="N119" s="74">
        <f t="shared" si="17"/>
        <v>0.9995940170940171</v>
      </c>
    </row>
    <row r="120" spans="1:14" ht="38.25">
      <c r="A120" s="63"/>
      <c r="B120" s="11">
        <v>75109</v>
      </c>
      <c r="C120" s="12"/>
      <c r="D120" s="47" t="s">
        <v>155</v>
      </c>
      <c r="E120" s="91">
        <f>SUM(E121:E129)</f>
        <v>28753</v>
      </c>
      <c r="F120" s="92">
        <f>SUM(F121:F129)</f>
        <v>17610</v>
      </c>
      <c r="G120" s="96"/>
      <c r="H120" s="96">
        <f aca="true" t="shared" si="26" ref="H120:M120">SUM(H121:H129)</f>
        <v>17610</v>
      </c>
      <c r="I120" s="96">
        <f t="shared" si="26"/>
        <v>1972.36</v>
      </c>
      <c r="J120" s="96">
        <f t="shared" si="26"/>
        <v>0</v>
      </c>
      <c r="K120" s="96">
        <f t="shared" si="26"/>
        <v>0</v>
      </c>
      <c r="L120" s="96">
        <f t="shared" si="26"/>
        <v>0</v>
      </c>
      <c r="M120" s="96">
        <f t="shared" si="26"/>
        <v>0</v>
      </c>
      <c r="N120" s="74">
        <f t="shared" si="17"/>
        <v>0.6124578304872536</v>
      </c>
    </row>
    <row r="121" spans="1:14" ht="15">
      <c r="A121" s="63"/>
      <c r="B121" s="11"/>
      <c r="C121" s="12">
        <v>3030</v>
      </c>
      <c r="D121" s="47" t="s">
        <v>42</v>
      </c>
      <c r="E121" s="101">
        <v>15540</v>
      </c>
      <c r="F121" s="102">
        <v>7770</v>
      </c>
      <c r="G121" s="96"/>
      <c r="H121" s="96">
        <f>F121</f>
        <v>7770</v>
      </c>
      <c r="I121" s="96"/>
      <c r="J121" s="96"/>
      <c r="K121" s="96"/>
      <c r="L121" s="96"/>
      <c r="M121" s="96"/>
      <c r="N121" s="74">
        <f t="shared" si="17"/>
        <v>0.5</v>
      </c>
    </row>
    <row r="122" spans="1:14" ht="15">
      <c r="A122" s="63"/>
      <c r="B122" s="11"/>
      <c r="C122" s="12">
        <v>4110</v>
      </c>
      <c r="D122" s="47" t="s">
        <v>35</v>
      </c>
      <c r="E122" s="101">
        <v>300</v>
      </c>
      <c r="F122" s="102">
        <v>207.63</v>
      </c>
      <c r="G122" s="96"/>
      <c r="H122" s="96">
        <f aca="true" t="shared" si="27" ref="H122:H129">F122</f>
        <v>207.63</v>
      </c>
      <c r="I122" s="96">
        <f>F122</f>
        <v>207.63</v>
      </c>
      <c r="J122" s="96"/>
      <c r="K122" s="96"/>
      <c r="L122" s="96"/>
      <c r="M122" s="96"/>
      <c r="N122" s="74">
        <f t="shared" si="17"/>
        <v>0.6920999999999999</v>
      </c>
    </row>
    <row r="123" spans="1:14" ht="15">
      <c r="A123" s="63"/>
      <c r="B123" s="11"/>
      <c r="C123" s="12">
        <v>4120</v>
      </c>
      <c r="D123" s="47" t="s">
        <v>36</v>
      </c>
      <c r="E123" s="101">
        <v>50</v>
      </c>
      <c r="F123" s="102">
        <v>33.69</v>
      </c>
      <c r="G123" s="96"/>
      <c r="H123" s="96">
        <f t="shared" si="27"/>
        <v>33.69</v>
      </c>
      <c r="I123" s="96">
        <f>F123</f>
        <v>33.69</v>
      </c>
      <c r="J123" s="96"/>
      <c r="K123" s="96"/>
      <c r="L123" s="96"/>
      <c r="M123" s="96"/>
      <c r="N123" s="74">
        <f t="shared" si="17"/>
        <v>0.6738</v>
      </c>
    </row>
    <row r="124" spans="1:14" ht="15">
      <c r="A124" s="63"/>
      <c r="B124" s="11"/>
      <c r="C124" s="12">
        <v>4170</v>
      </c>
      <c r="D124" s="47" t="s">
        <v>19</v>
      </c>
      <c r="E124" s="101">
        <v>2538</v>
      </c>
      <c r="F124" s="102">
        <v>1731.04</v>
      </c>
      <c r="G124" s="96"/>
      <c r="H124" s="96">
        <f t="shared" si="27"/>
        <v>1731.04</v>
      </c>
      <c r="I124" s="96">
        <f>F124</f>
        <v>1731.04</v>
      </c>
      <c r="J124" s="96"/>
      <c r="K124" s="96"/>
      <c r="L124" s="96"/>
      <c r="M124" s="96"/>
      <c r="N124" s="74">
        <f t="shared" si="17"/>
        <v>0.6820488573680062</v>
      </c>
    </row>
    <row r="125" spans="1:14" ht="15">
      <c r="A125" s="63"/>
      <c r="B125" s="11"/>
      <c r="C125" s="12">
        <v>4210</v>
      </c>
      <c r="D125" s="47" t="s">
        <v>20</v>
      </c>
      <c r="E125" s="101">
        <v>3785</v>
      </c>
      <c r="F125" s="102">
        <v>1460.49</v>
      </c>
      <c r="G125" s="96"/>
      <c r="H125" s="96">
        <f t="shared" si="27"/>
        <v>1460.49</v>
      </c>
      <c r="I125" s="96"/>
      <c r="J125" s="96"/>
      <c r="K125" s="96"/>
      <c r="L125" s="96"/>
      <c r="M125" s="96"/>
      <c r="N125" s="74">
        <f t="shared" si="17"/>
        <v>0.3858626155878468</v>
      </c>
    </row>
    <row r="126" spans="1:14" ht="15">
      <c r="A126" s="63"/>
      <c r="B126" s="11"/>
      <c r="C126" s="12">
        <v>4300</v>
      </c>
      <c r="D126" s="47" t="s">
        <v>13</v>
      </c>
      <c r="E126" s="101">
        <v>4385</v>
      </c>
      <c r="F126" s="102">
        <v>4384.68</v>
      </c>
      <c r="G126" s="96"/>
      <c r="H126" s="96">
        <f t="shared" si="27"/>
        <v>4384.68</v>
      </c>
      <c r="I126" s="96"/>
      <c r="J126" s="96"/>
      <c r="K126" s="96"/>
      <c r="L126" s="96"/>
      <c r="M126" s="96"/>
      <c r="N126" s="74">
        <f t="shared" si="17"/>
        <v>0.999927023945268</v>
      </c>
    </row>
    <row r="127" spans="1:14" ht="15">
      <c r="A127" s="63"/>
      <c r="B127" s="11"/>
      <c r="C127" s="12">
        <v>4410</v>
      </c>
      <c r="D127" s="47" t="s">
        <v>38</v>
      </c>
      <c r="E127" s="101">
        <v>200</v>
      </c>
      <c r="F127" s="102">
        <v>175.52</v>
      </c>
      <c r="G127" s="96"/>
      <c r="H127" s="96">
        <f t="shared" si="27"/>
        <v>175.52</v>
      </c>
      <c r="I127" s="96"/>
      <c r="J127" s="96"/>
      <c r="K127" s="96"/>
      <c r="L127" s="96"/>
      <c r="M127" s="96"/>
      <c r="N127" s="74">
        <f t="shared" si="17"/>
        <v>0.8776</v>
      </c>
    </row>
    <row r="128" spans="1:14" ht="25.5">
      <c r="A128" s="63"/>
      <c r="B128" s="11"/>
      <c r="C128" s="12">
        <v>4740</v>
      </c>
      <c r="D128" s="47" t="s">
        <v>39</v>
      </c>
      <c r="E128" s="101">
        <v>890</v>
      </c>
      <c r="F128" s="102">
        <v>782.19</v>
      </c>
      <c r="G128" s="96"/>
      <c r="H128" s="96">
        <f t="shared" si="27"/>
        <v>782.19</v>
      </c>
      <c r="I128" s="96"/>
      <c r="J128" s="96"/>
      <c r="K128" s="96"/>
      <c r="L128" s="96"/>
      <c r="M128" s="96"/>
      <c r="N128" s="74">
        <f t="shared" si="17"/>
        <v>0.878865168539326</v>
      </c>
    </row>
    <row r="129" spans="1:14" ht="25.5">
      <c r="A129" s="63"/>
      <c r="B129" s="11"/>
      <c r="C129" s="12">
        <v>4750</v>
      </c>
      <c r="D129" s="47" t="s">
        <v>40</v>
      </c>
      <c r="E129" s="101">
        <v>1065</v>
      </c>
      <c r="F129" s="102">
        <v>1064.76</v>
      </c>
      <c r="G129" s="96"/>
      <c r="H129" s="96">
        <f t="shared" si="27"/>
        <v>1064.76</v>
      </c>
      <c r="I129" s="96"/>
      <c r="J129" s="96"/>
      <c r="K129" s="96"/>
      <c r="L129" s="96"/>
      <c r="M129" s="96"/>
      <c r="N129" s="74">
        <f t="shared" si="17"/>
        <v>0.999774647887324</v>
      </c>
    </row>
    <row r="130" spans="1:14" s="8" customFormat="1" ht="30">
      <c r="A130" s="64">
        <v>754</v>
      </c>
      <c r="B130" s="13"/>
      <c r="C130" s="7"/>
      <c r="D130" s="14" t="s">
        <v>53</v>
      </c>
      <c r="E130" s="72">
        <f>SUM(E131,E140,E143)</f>
        <v>88713</v>
      </c>
      <c r="F130" s="75">
        <f>SUM(F131,F140,F143)</f>
        <v>87598.43</v>
      </c>
      <c r="G130" s="75" t="e">
        <f aca="true" t="shared" si="28" ref="G130:M130">SUM(G131,G140,G143)</f>
        <v>#REF!</v>
      </c>
      <c r="H130" s="75">
        <f t="shared" si="28"/>
        <v>87598.43</v>
      </c>
      <c r="I130" s="75">
        <f t="shared" si="28"/>
        <v>16072</v>
      </c>
      <c r="J130" s="75">
        <f t="shared" si="28"/>
        <v>0</v>
      </c>
      <c r="K130" s="75">
        <f t="shared" si="28"/>
        <v>0</v>
      </c>
      <c r="L130" s="75">
        <f t="shared" si="28"/>
        <v>0</v>
      </c>
      <c r="M130" s="75">
        <f t="shared" si="28"/>
        <v>0</v>
      </c>
      <c r="N130" s="74">
        <f t="shared" si="17"/>
        <v>0.9874362269340456</v>
      </c>
    </row>
    <row r="131" spans="1:14" s="8" customFormat="1" ht="15">
      <c r="A131" s="65"/>
      <c r="B131" s="15">
        <v>75412</v>
      </c>
      <c r="C131" s="10"/>
      <c r="D131" s="27" t="s">
        <v>54</v>
      </c>
      <c r="E131" s="88">
        <f>SUM(E132:E139)</f>
        <v>71500</v>
      </c>
      <c r="F131" s="90">
        <f>SUM(F132:F139)</f>
        <v>70385.43</v>
      </c>
      <c r="G131" s="90" t="e">
        <f>SUM(G132,#REF!,G133,G134,G135,G136,G137,G138,#REF!,G139,G140,G141)</f>
        <v>#REF!</v>
      </c>
      <c r="H131" s="90">
        <f aca="true" t="shared" si="29" ref="H131:M131">SUM(H132:H139)</f>
        <v>70385.43</v>
      </c>
      <c r="I131" s="90">
        <f t="shared" si="29"/>
        <v>15312</v>
      </c>
      <c r="J131" s="90">
        <f t="shared" si="29"/>
        <v>0</v>
      </c>
      <c r="K131" s="90">
        <f t="shared" si="29"/>
        <v>0</v>
      </c>
      <c r="L131" s="90">
        <f t="shared" si="29"/>
        <v>0</v>
      </c>
      <c r="M131" s="90">
        <f t="shared" si="29"/>
        <v>0</v>
      </c>
      <c r="N131" s="74">
        <f t="shared" si="17"/>
        <v>0.9844116083916082</v>
      </c>
    </row>
    <row r="132" spans="1:14" s="8" customFormat="1" ht="15">
      <c r="A132" s="65"/>
      <c r="B132" s="15"/>
      <c r="C132" s="16">
        <v>3030</v>
      </c>
      <c r="D132" s="47" t="s">
        <v>42</v>
      </c>
      <c r="E132" s="96">
        <v>16090</v>
      </c>
      <c r="F132" s="103">
        <v>15698</v>
      </c>
      <c r="G132" s="88"/>
      <c r="H132" s="100">
        <f>F132</f>
        <v>15698</v>
      </c>
      <c r="I132" s="100"/>
      <c r="J132" s="100"/>
      <c r="K132" s="100"/>
      <c r="L132" s="100"/>
      <c r="M132" s="100"/>
      <c r="N132" s="74">
        <f t="shared" si="17"/>
        <v>0.9756370416407707</v>
      </c>
    </row>
    <row r="133" spans="1:14" ht="15">
      <c r="A133" s="63"/>
      <c r="B133" s="11"/>
      <c r="C133" s="12">
        <v>4170</v>
      </c>
      <c r="D133" s="47" t="s">
        <v>19</v>
      </c>
      <c r="E133" s="101">
        <v>15400</v>
      </c>
      <c r="F133" s="102">
        <v>15312</v>
      </c>
      <c r="G133" s="96"/>
      <c r="H133" s="100">
        <f aca="true" t="shared" si="30" ref="H133:H139">F133</f>
        <v>15312</v>
      </c>
      <c r="I133" s="96">
        <f>F133</f>
        <v>15312</v>
      </c>
      <c r="J133" s="96"/>
      <c r="K133" s="96"/>
      <c r="L133" s="96"/>
      <c r="M133" s="96"/>
      <c r="N133" s="74">
        <f t="shared" si="17"/>
        <v>0.9942857142857143</v>
      </c>
    </row>
    <row r="134" spans="1:14" ht="15">
      <c r="A134" s="63"/>
      <c r="B134" s="11"/>
      <c r="C134" s="12">
        <v>4210</v>
      </c>
      <c r="D134" s="47" t="s">
        <v>20</v>
      </c>
      <c r="E134" s="101">
        <v>21300</v>
      </c>
      <c r="F134" s="102">
        <v>21139.43</v>
      </c>
      <c r="G134" s="96"/>
      <c r="H134" s="100">
        <f t="shared" si="30"/>
        <v>21139.43</v>
      </c>
      <c r="I134" s="96"/>
      <c r="J134" s="96"/>
      <c r="K134" s="96"/>
      <c r="L134" s="96"/>
      <c r="M134" s="96"/>
      <c r="N134" s="74">
        <f t="shared" si="17"/>
        <v>0.9924615023474178</v>
      </c>
    </row>
    <row r="135" spans="1:14" ht="15">
      <c r="A135" s="63"/>
      <c r="B135" s="11"/>
      <c r="C135" s="12">
        <v>4260</v>
      </c>
      <c r="D135" s="47" t="s">
        <v>23</v>
      </c>
      <c r="E135" s="101">
        <v>6400</v>
      </c>
      <c r="F135" s="102">
        <v>6344.52</v>
      </c>
      <c r="G135" s="96"/>
      <c r="H135" s="100">
        <f t="shared" si="30"/>
        <v>6344.52</v>
      </c>
      <c r="I135" s="96"/>
      <c r="J135" s="96"/>
      <c r="K135" s="96"/>
      <c r="L135" s="96"/>
      <c r="M135" s="96"/>
      <c r="N135" s="74">
        <f t="shared" si="17"/>
        <v>0.9913312500000001</v>
      </c>
    </row>
    <row r="136" spans="1:14" ht="15">
      <c r="A136" s="63"/>
      <c r="B136" s="11"/>
      <c r="C136" s="12">
        <v>4270</v>
      </c>
      <c r="D136" s="47" t="s">
        <v>15</v>
      </c>
      <c r="E136" s="101">
        <v>3700</v>
      </c>
      <c r="F136" s="102">
        <v>3577.42</v>
      </c>
      <c r="G136" s="96"/>
      <c r="H136" s="100">
        <f t="shared" si="30"/>
        <v>3577.42</v>
      </c>
      <c r="I136" s="96"/>
      <c r="J136" s="96"/>
      <c r="K136" s="96"/>
      <c r="L136" s="96"/>
      <c r="M136" s="96"/>
      <c r="N136" s="74">
        <f t="shared" si="17"/>
        <v>0.9668702702702703</v>
      </c>
    </row>
    <row r="137" spans="1:14" ht="15">
      <c r="A137" s="63"/>
      <c r="B137" s="11"/>
      <c r="C137" s="12">
        <v>4280</v>
      </c>
      <c r="D137" s="47" t="s">
        <v>46</v>
      </c>
      <c r="E137" s="101">
        <v>1210</v>
      </c>
      <c r="F137" s="102">
        <v>1210</v>
      </c>
      <c r="G137" s="96"/>
      <c r="H137" s="100">
        <f t="shared" si="30"/>
        <v>1210</v>
      </c>
      <c r="I137" s="96"/>
      <c r="J137" s="96"/>
      <c r="K137" s="96"/>
      <c r="L137" s="96"/>
      <c r="M137" s="96"/>
      <c r="N137" s="74">
        <f t="shared" si="17"/>
        <v>1</v>
      </c>
    </row>
    <row r="138" spans="1:14" ht="15">
      <c r="A138" s="63"/>
      <c r="B138" s="11"/>
      <c r="C138" s="12">
        <v>4300</v>
      </c>
      <c r="D138" s="47" t="s">
        <v>13</v>
      </c>
      <c r="E138" s="101">
        <v>3700</v>
      </c>
      <c r="F138" s="102">
        <v>3453.06</v>
      </c>
      <c r="G138" s="96"/>
      <c r="H138" s="100">
        <f t="shared" si="30"/>
        <v>3453.06</v>
      </c>
      <c r="I138" s="96"/>
      <c r="J138" s="96"/>
      <c r="K138" s="96"/>
      <c r="L138" s="96"/>
      <c r="M138" s="96"/>
      <c r="N138" s="74">
        <f t="shared" si="17"/>
        <v>0.9332594594594594</v>
      </c>
    </row>
    <row r="139" spans="1:14" ht="15">
      <c r="A139" s="63"/>
      <c r="B139" s="11"/>
      <c r="C139" s="12">
        <v>4430</v>
      </c>
      <c r="D139" s="47" t="s">
        <v>14</v>
      </c>
      <c r="E139" s="101">
        <v>3700</v>
      </c>
      <c r="F139" s="102">
        <v>3651</v>
      </c>
      <c r="G139" s="96"/>
      <c r="H139" s="100">
        <f t="shared" si="30"/>
        <v>3651</v>
      </c>
      <c r="I139" s="96"/>
      <c r="J139" s="96"/>
      <c r="K139" s="96"/>
      <c r="L139" s="96"/>
      <c r="M139" s="96"/>
      <c r="N139" s="74">
        <f t="shared" si="17"/>
        <v>0.9867567567567568</v>
      </c>
    </row>
    <row r="140" spans="1:14" ht="15">
      <c r="A140" s="63"/>
      <c r="B140" s="25">
        <v>75414</v>
      </c>
      <c r="C140" s="12"/>
      <c r="D140" s="27" t="s">
        <v>122</v>
      </c>
      <c r="E140" s="93">
        <f>SUM(E141:E142)</f>
        <v>1000</v>
      </c>
      <c r="F140" s="94">
        <f>SUM(F141:F142)</f>
        <v>1000</v>
      </c>
      <c r="G140" s="94">
        <f>SUM(G141)</f>
        <v>0</v>
      </c>
      <c r="H140" s="94">
        <f aca="true" t="shared" si="31" ref="H140:M140">SUM(H141:H142)</f>
        <v>1000</v>
      </c>
      <c r="I140" s="94">
        <f t="shared" si="31"/>
        <v>760</v>
      </c>
      <c r="J140" s="94">
        <f t="shared" si="31"/>
        <v>0</v>
      </c>
      <c r="K140" s="94">
        <f t="shared" si="31"/>
        <v>0</v>
      </c>
      <c r="L140" s="94">
        <f t="shared" si="31"/>
        <v>0</v>
      </c>
      <c r="M140" s="94">
        <f t="shared" si="31"/>
        <v>0</v>
      </c>
      <c r="N140" s="74">
        <f t="shared" si="17"/>
        <v>1</v>
      </c>
    </row>
    <row r="141" spans="1:14" ht="15">
      <c r="A141" s="63"/>
      <c r="B141" s="11"/>
      <c r="C141" s="12">
        <v>4170</v>
      </c>
      <c r="D141" s="47" t="s">
        <v>19</v>
      </c>
      <c r="E141" s="101">
        <v>760</v>
      </c>
      <c r="F141" s="102">
        <v>760</v>
      </c>
      <c r="G141" s="96"/>
      <c r="H141" s="96">
        <f>F141</f>
        <v>760</v>
      </c>
      <c r="I141" s="96">
        <f>H141</f>
        <v>760</v>
      </c>
      <c r="J141" s="96"/>
      <c r="K141" s="96"/>
      <c r="L141" s="96"/>
      <c r="M141" s="96"/>
      <c r="N141" s="74">
        <f t="shared" si="17"/>
        <v>1</v>
      </c>
    </row>
    <row r="142" spans="1:14" ht="15">
      <c r="A142" s="63"/>
      <c r="B142" s="11"/>
      <c r="C142" s="12">
        <v>4210</v>
      </c>
      <c r="D142" s="47" t="s">
        <v>20</v>
      </c>
      <c r="E142" s="101">
        <v>240</v>
      </c>
      <c r="F142" s="102">
        <v>240</v>
      </c>
      <c r="G142" s="96"/>
      <c r="H142" s="96">
        <f>F142</f>
        <v>240</v>
      </c>
      <c r="I142" s="96"/>
      <c r="J142" s="96"/>
      <c r="K142" s="96"/>
      <c r="L142" s="96"/>
      <c r="M142" s="96"/>
      <c r="N142" s="74">
        <f t="shared" si="17"/>
        <v>1</v>
      </c>
    </row>
    <row r="143" spans="1:14" ht="15">
      <c r="A143" s="63"/>
      <c r="B143" s="11">
        <v>75478</v>
      </c>
      <c r="C143" s="12"/>
      <c r="D143" s="47" t="s">
        <v>156</v>
      </c>
      <c r="E143" s="91">
        <f>SUM(E144:E146)</f>
        <v>16213</v>
      </c>
      <c r="F143" s="92">
        <f>SUM(F144:F146)</f>
        <v>16213</v>
      </c>
      <c r="G143" s="96"/>
      <c r="H143" s="96">
        <f aca="true" t="shared" si="32" ref="H143:M143">SUM(H144:H146)</f>
        <v>16213</v>
      </c>
      <c r="I143" s="96">
        <f t="shared" si="32"/>
        <v>0</v>
      </c>
      <c r="J143" s="96">
        <f t="shared" si="32"/>
        <v>0</v>
      </c>
      <c r="K143" s="96">
        <f t="shared" si="32"/>
        <v>0</v>
      </c>
      <c r="L143" s="96">
        <f t="shared" si="32"/>
        <v>0</v>
      </c>
      <c r="M143" s="96">
        <f t="shared" si="32"/>
        <v>0</v>
      </c>
      <c r="N143" s="74">
        <f t="shared" si="17"/>
        <v>1</v>
      </c>
    </row>
    <row r="144" spans="1:14" ht="15">
      <c r="A144" s="63"/>
      <c r="B144" s="11"/>
      <c r="C144" s="12">
        <v>3030</v>
      </c>
      <c r="D144" s="47" t="s">
        <v>42</v>
      </c>
      <c r="E144" s="101">
        <v>9812</v>
      </c>
      <c r="F144" s="102">
        <v>9812</v>
      </c>
      <c r="G144" s="96"/>
      <c r="H144" s="96">
        <f>F144</f>
        <v>9812</v>
      </c>
      <c r="I144" s="96"/>
      <c r="J144" s="96"/>
      <c r="K144" s="96"/>
      <c r="L144" s="96"/>
      <c r="M144" s="96"/>
      <c r="N144" s="74">
        <f t="shared" si="17"/>
        <v>1</v>
      </c>
    </row>
    <row r="145" spans="1:14" ht="15">
      <c r="A145" s="63"/>
      <c r="B145" s="11"/>
      <c r="C145" s="12">
        <v>4210</v>
      </c>
      <c r="D145" s="47" t="s">
        <v>20</v>
      </c>
      <c r="E145" s="101">
        <v>3089</v>
      </c>
      <c r="F145" s="102">
        <v>3089</v>
      </c>
      <c r="G145" s="96"/>
      <c r="H145" s="96">
        <f>F145</f>
        <v>3089</v>
      </c>
      <c r="I145" s="96"/>
      <c r="J145" s="96"/>
      <c r="K145" s="96"/>
      <c r="L145" s="96"/>
      <c r="M145" s="96"/>
      <c r="N145" s="74">
        <f t="shared" si="17"/>
        <v>1</v>
      </c>
    </row>
    <row r="146" spans="1:14" ht="15">
      <c r="A146" s="63"/>
      <c r="B146" s="11"/>
      <c r="C146" s="12">
        <v>4270</v>
      </c>
      <c r="D146" s="47" t="s">
        <v>15</v>
      </c>
      <c r="E146" s="101">
        <v>3312</v>
      </c>
      <c r="F146" s="102">
        <v>3312</v>
      </c>
      <c r="G146" s="96"/>
      <c r="H146" s="96">
        <f>F146</f>
        <v>3312</v>
      </c>
      <c r="I146" s="96"/>
      <c r="J146" s="96"/>
      <c r="K146" s="96"/>
      <c r="L146" s="96"/>
      <c r="M146" s="96"/>
      <c r="N146" s="74">
        <f t="shared" si="17"/>
        <v>1</v>
      </c>
    </row>
    <row r="147" spans="1:14" s="8" customFormat="1" ht="60">
      <c r="A147" s="64">
        <v>756</v>
      </c>
      <c r="B147" s="13"/>
      <c r="C147" s="7"/>
      <c r="D147" s="14" t="s">
        <v>109</v>
      </c>
      <c r="E147" s="72">
        <f>SUM(E148)</f>
        <v>166230</v>
      </c>
      <c r="F147" s="73">
        <f>SUM(F148)</f>
        <v>160935.78</v>
      </c>
      <c r="G147" s="73">
        <f aca="true" t="shared" si="33" ref="G147:M147">SUM(G148)</f>
        <v>0</v>
      </c>
      <c r="H147" s="73">
        <f t="shared" si="33"/>
        <v>160935.78</v>
      </c>
      <c r="I147" s="73">
        <f t="shared" si="33"/>
        <v>138681.56</v>
      </c>
      <c r="J147" s="73">
        <f t="shared" si="33"/>
        <v>0</v>
      </c>
      <c r="K147" s="73">
        <f t="shared" si="33"/>
        <v>0</v>
      </c>
      <c r="L147" s="73">
        <f t="shared" si="33"/>
        <v>0</v>
      </c>
      <c r="M147" s="73">
        <f t="shared" si="33"/>
        <v>0</v>
      </c>
      <c r="N147" s="74">
        <f t="shared" si="17"/>
        <v>0.9681512362389461</v>
      </c>
    </row>
    <row r="148" spans="1:14" s="8" customFormat="1" ht="25.5">
      <c r="A148" s="65"/>
      <c r="B148" s="15">
        <v>75647</v>
      </c>
      <c r="C148" s="10"/>
      <c r="D148" s="27" t="s">
        <v>55</v>
      </c>
      <c r="E148" s="88">
        <f>SUM(E149,E150,E151,E152,E153,E154,E155)</f>
        <v>166230</v>
      </c>
      <c r="F148" s="89">
        <f>SUM(F149,F150,F151,F152,F153,F154,F155)</f>
        <v>160935.78</v>
      </c>
      <c r="G148" s="89">
        <f aca="true" t="shared" si="34" ref="G148:M148">SUM(G149,G150,G151,G152,G153,G154,G155)</f>
        <v>0</v>
      </c>
      <c r="H148" s="89">
        <f>SUM(H149:H155)</f>
        <v>160935.78</v>
      </c>
      <c r="I148" s="89">
        <f t="shared" si="34"/>
        <v>138681.56</v>
      </c>
      <c r="J148" s="89">
        <f t="shared" si="34"/>
        <v>0</v>
      </c>
      <c r="K148" s="89">
        <f t="shared" si="34"/>
        <v>0</v>
      </c>
      <c r="L148" s="89">
        <f t="shared" si="34"/>
        <v>0</v>
      </c>
      <c r="M148" s="89">
        <f t="shared" si="34"/>
        <v>0</v>
      </c>
      <c r="N148" s="74">
        <f t="shared" si="17"/>
        <v>0.9681512362389461</v>
      </c>
    </row>
    <row r="149" spans="1:14" ht="15">
      <c r="A149" s="63"/>
      <c r="B149" s="11"/>
      <c r="C149" s="12">
        <v>4100</v>
      </c>
      <c r="D149" s="47" t="s">
        <v>56</v>
      </c>
      <c r="E149" s="101">
        <v>121500</v>
      </c>
      <c r="F149" s="102">
        <v>119893.5</v>
      </c>
      <c r="G149" s="96"/>
      <c r="H149" s="96">
        <f>F149</f>
        <v>119893.5</v>
      </c>
      <c r="I149" s="96">
        <f>F149</f>
        <v>119893.5</v>
      </c>
      <c r="J149" s="96"/>
      <c r="K149" s="96"/>
      <c r="L149" s="96"/>
      <c r="M149" s="96"/>
      <c r="N149" s="74">
        <f t="shared" si="17"/>
        <v>0.9867777777777778</v>
      </c>
    </row>
    <row r="150" spans="1:14" ht="15">
      <c r="A150" s="63"/>
      <c r="B150" s="11"/>
      <c r="C150" s="12">
        <v>4110</v>
      </c>
      <c r="D150" s="47" t="s">
        <v>115</v>
      </c>
      <c r="E150" s="101">
        <v>2420</v>
      </c>
      <c r="F150" s="102">
        <v>2416.3</v>
      </c>
      <c r="G150" s="96"/>
      <c r="H150" s="96">
        <f aca="true" t="shared" si="35" ref="H150:H155">F150</f>
        <v>2416.3</v>
      </c>
      <c r="I150" s="96">
        <f>F150</f>
        <v>2416.3</v>
      </c>
      <c r="J150" s="96"/>
      <c r="K150" s="96"/>
      <c r="L150" s="96"/>
      <c r="M150" s="96"/>
      <c r="N150" s="74">
        <f t="shared" si="17"/>
        <v>0.9984710743801654</v>
      </c>
    </row>
    <row r="151" spans="1:14" ht="15">
      <c r="A151" s="63"/>
      <c r="B151" s="11"/>
      <c r="C151" s="12">
        <v>4120</v>
      </c>
      <c r="D151" s="47" t="s">
        <v>36</v>
      </c>
      <c r="E151" s="101">
        <v>370</v>
      </c>
      <c r="F151" s="102">
        <v>369.76</v>
      </c>
      <c r="G151" s="96"/>
      <c r="H151" s="96">
        <f t="shared" si="35"/>
        <v>369.76</v>
      </c>
      <c r="I151" s="96">
        <f>F151</f>
        <v>369.76</v>
      </c>
      <c r="J151" s="96"/>
      <c r="K151" s="96"/>
      <c r="L151" s="96"/>
      <c r="M151" s="96"/>
      <c r="N151" s="74">
        <f t="shared" si="17"/>
        <v>0.9993513513513513</v>
      </c>
    </row>
    <row r="152" spans="1:14" ht="15">
      <c r="A152" s="63"/>
      <c r="B152" s="11"/>
      <c r="C152" s="12">
        <v>4170</v>
      </c>
      <c r="D152" s="47" t="s">
        <v>19</v>
      </c>
      <c r="E152" s="101">
        <v>16002</v>
      </c>
      <c r="F152" s="102">
        <v>16002</v>
      </c>
      <c r="G152" s="96"/>
      <c r="H152" s="96">
        <f t="shared" si="35"/>
        <v>16002</v>
      </c>
      <c r="I152" s="96">
        <f>F152</f>
        <v>16002</v>
      </c>
      <c r="J152" s="96"/>
      <c r="K152" s="96"/>
      <c r="L152" s="96"/>
      <c r="M152" s="96"/>
      <c r="N152" s="74">
        <f t="shared" si="17"/>
        <v>1</v>
      </c>
    </row>
    <row r="153" spans="1:14" ht="15">
      <c r="A153" s="63"/>
      <c r="B153" s="11"/>
      <c r="C153" s="12">
        <v>4210</v>
      </c>
      <c r="D153" s="47" t="s">
        <v>20</v>
      </c>
      <c r="E153" s="101">
        <v>360</v>
      </c>
      <c r="F153" s="102">
        <v>252.4</v>
      </c>
      <c r="G153" s="96"/>
      <c r="H153" s="96">
        <f t="shared" si="35"/>
        <v>252.4</v>
      </c>
      <c r="I153" s="96"/>
      <c r="J153" s="96"/>
      <c r="K153" s="96"/>
      <c r="L153" s="96"/>
      <c r="M153" s="96"/>
      <c r="N153" s="74">
        <f t="shared" si="17"/>
        <v>0.7011111111111111</v>
      </c>
    </row>
    <row r="154" spans="1:14" ht="15">
      <c r="A154" s="63"/>
      <c r="B154" s="11"/>
      <c r="C154" s="12">
        <v>4300</v>
      </c>
      <c r="D154" s="47" t="s">
        <v>13</v>
      </c>
      <c r="E154" s="101">
        <v>15200</v>
      </c>
      <c r="F154" s="102">
        <v>14539.45</v>
      </c>
      <c r="G154" s="96"/>
      <c r="H154" s="96">
        <f t="shared" si="35"/>
        <v>14539.45</v>
      </c>
      <c r="I154" s="96"/>
      <c r="J154" s="96"/>
      <c r="K154" s="96"/>
      <c r="L154" s="96"/>
      <c r="M154" s="96"/>
      <c r="N154" s="74">
        <f t="shared" si="17"/>
        <v>0.9565427631578948</v>
      </c>
    </row>
    <row r="155" spans="1:14" ht="15">
      <c r="A155" s="63"/>
      <c r="B155" s="11"/>
      <c r="C155" s="12">
        <v>4610</v>
      </c>
      <c r="D155" s="47" t="s">
        <v>48</v>
      </c>
      <c r="E155" s="101">
        <v>10378</v>
      </c>
      <c r="F155" s="102">
        <v>7462.37</v>
      </c>
      <c r="G155" s="96"/>
      <c r="H155" s="96">
        <f t="shared" si="35"/>
        <v>7462.37</v>
      </c>
      <c r="I155" s="96"/>
      <c r="J155" s="96"/>
      <c r="K155" s="96"/>
      <c r="L155" s="96"/>
      <c r="M155" s="96"/>
      <c r="N155" s="74">
        <f aca="true" t="shared" si="36" ref="N155:N220">SUM(F155/E155)</f>
        <v>0.7190566583156678</v>
      </c>
    </row>
    <row r="156" spans="1:14" s="8" customFormat="1" ht="15">
      <c r="A156" s="64">
        <v>757</v>
      </c>
      <c r="B156" s="13"/>
      <c r="C156" s="7"/>
      <c r="D156" s="14" t="s">
        <v>57</v>
      </c>
      <c r="E156" s="72">
        <f>SUM(E157,E159)</f>
        <v>105120</v>
      </c>
      <c r="F156" s="73">
        <f>SUM(F157,F159)</f>
        <v>95409.38</v>
      </c>
      <c r="G156" s="73">
        <f aca="true" t="shared" si="37" ref="G156:M156">SUM(G157,G159)</f>
        <v>0</v>
      </c>
      <c r="H156" s="73">
        <f t="shared" si="37"/>
        <v>95409.38</v>
      </c>
      <c r="I156" s="73">
        <f t="shared" si="37"/>
        <v>0</v>
      </c>
      <c r="J156" s="73">
        <f t="shared" si="37"/>
        <v>0</v>
      </c>
      <c r="K156" s="73">
        <f t="shared" si="37"/>
        <v>92909.38</v>
      </c>
      <c r="L156" s="73">
        <f t="shared" si="37"/>
        <v>2500</v>
      </c>
      <c r="M156" s="73">
        <f t="shared" si="37"/>
        <v>0</v>
      </c>
      <c r="N156" s="74">
        <f t="shared" si="36"/>
        <v>0.9076234779299849</v>
      </c>
    </row>
    <row r="157" spans="1:14" s="8" customFormat="1" ht="25.5">
      <c r="A157" s="65"/>
      <c r="B157" s="15">
        <v>75702</v>
      </c>
      <c r="C157" s="10"/>
      <c r="D157" s="27" t="s">
        <v>58</v>
      </c>
      <c r="E157" s="88">
        <f aca="true" t="shared" si="38" ref="E157:L157">SUM(E158)</f>
        <v>93000</v>
      </c>
      <c r="F157" s="89">
        <f t="shared" si="38"/>
        <v>92909.38</v>
      </c>
      <c r="G157" s="89">
        <f t="shared" si="38"/>
        <v>0</v>
      </c>
      <c r="H157" s="89">
        <f t="shared" si="38"/>
        <v>92909.38</v>
      </c>
      <c r="I157" s="89">
        <f t="shared" si="38"/>
        <v>0</v>
      </c>
      <c r="J157" s="89">
        <f t="shared" si="38"/>
        <v>0</v>
      </c>
      <c r="K157" s="89">
        <f t="shared" si="38"/>
        <v>92909.38</v>
      </c>
      <c r="L157" s="89">
        <f t="shared" si="38"/>
        <v>0</v>
      </c>
      <c r="M157" s="89">
        <f>SUM(M158,M159)</f>
        <v>0</v>
      </c>
      <c r="N157" s="74">
        <f t="shared" si="36"/>
        <v>0.9990255913978495</v>
      </c>
    </row>
    <row r="158" spans="1:14" ht="38.25">
      <c r="A158" s="63"/>
      <c r="B158" s="11"/>
      <c r="C158" s="12">
        <v>8110</v>
      </c>
      <c r="D158" s="47" t="s">
        <v>128</v>
      </c>
      <c r="E158" s="101">
        <v>93000</v>
      </c>
      <c r="F158" s="102">
        <v>92909.38</v>
      </c>
      <c r="G158" s="96"/>
      <c r="H158" s="96">
        <f>F158</f>
        <v>92909.38</v>
      </c>
      <c r="I158" s="96"/>
      <c r="J158" s="96"/>
      <c r="K158" s="96">
        <v>92909.38</v>
      </c>
      <c r="L158" s="96"/>
      <c r="M158" s="96"/>
      <c r="N158" s="74">
        <f t="shared" si="36"/>
        <v>0.9990255913978495</v>
      </c>
    </row>
    <row r="159" spans="1:14" s="8" customFormat="1" ht="38.25">
      <c r="A159" s="65"/>
      <c r="B159" s="15">
        <v>75704</v>
      </c>
      <c r="C159" s="10"/>
      <c r="D159" s="27" t="s">
        <v>59</v>
      </c>
      <c r="E159" s="88">
        <f>SUM(E160)</f>
        <v>12120</v>
      </c>
      <c r="F159" s="89">
        <f>SUM(F160)</f>
        <v>2500</v>
      </c>
      <c r="G159" s="89">
        <f aca="true" t="shared" si="39" ref="G159:M159">SUM(G160)</f>
        <v>0</v>
      </c>
      <c r="H159" s="89">
        <f t="shared" si="39"/>
        <v>2500</v>
      </c>
      <c r="I159" s="89">
        <f t="shared" si="39"/>
        <v>0</v>
      </c>
      <c r="J159" s="89">
        <f t="shared" si="39"/>
        <v>0</v>
      </c>
      <c r="K159" s="89">
        <f t="shared" si="39"/>
        <v>0</v>
      </c>
      <c r="L159" s="89">
        <f t="shared" si="39"/>
        <v>2500</v>
      </c>
      <c r="M159" s="89">
        <f t="shared" si="39"/>
        <v>0</v>
      </c>
      <c r="N159" s="74">
        <f t="shared" si="36"/>
        <v>0.20627062706270627</v>
      </c>
    </row>
    <row r="160" spans="1:14" s="8" customFormat="1" ht="15">
      <c r="A160" s="65"/>
      <c r="B160" s="15"/>
      <c r="C160" s="10">
        <v>8020</v>
      </c>
      <c r="D160" s="27" t="s">
        <v>129</v>
      </c>
      <c r="E160" s="100">
        <v>12120</v>
      </c>
      <c r="F160" s="107">
        <v>2500</v>
      </c>
      <c r="G160" s="88"/>
      <c r="H160" s="100">
        <v>2500</v>
      </c>
      <c r="I160" s="100"/>
      <c r="J160" s="100"/>
      <c r="K160" s="100"/>
      <c r="L160" s="100">
        <v>2500</v>
      </c>
      <c r="M160" s="100"/>
      <c r="N160" s="74">
        <f t="shared" si="36"/>
        <v>0.20627062706270627</v>
      </c>
    </row>
    <row r="161" spans="1:14" s="8" customFormat="1" ht="15">
      <c r="A161" s="68">
        <v>758</v>
      </c>
      <c r="B161" s="15"/>
      <c r="C161" s="10"/>
      <c r="D161" s="14" t="s">
        <v>130</v>
      </c>
      <c r="E161" s="79">
        <f>SUM(E162)</f>
        <v>81750</v>
      </c>
      <c r="F161" s="89">
        <f>SUM(F162)</f>
        <v>0</v>
      </c>
      <c r="G161" s="89">
        <f aca="true" t="shared" si="40" ref="G161:M162">SUM(G162)</f>
        <v>0</v>
      </c>
      <c r="H161" s="89">
        <f t="shared" si="40"/>
        <v>0</v>
      </c>
      <c r="I161" s="80">
        <f t="shared" si="40"/>
        <v>0</v>
      </c>
      <c r="J161" s="89">
        <f t="shared" si="40"/>
        <v>0</v>
      </c>
      <c r="K161" s="89">
        <f t="shared" si="40"/>
        <v>0</v>
      </c>
      <c r="L161" s="89">
        <f t="shared" si="40"/>
        <v>0</v>
      </c>
      <c r="M161" s="89">
        <f t="shared" si="40"/>
        <v>0</v>
      </c>
      <c r="N161" s="74">
        <f t="shared" si="36"/>
        <v>0</v>
      </c>
    </row>
    <row r="162" spans="1:14" s="8" customFormat="1" ht="15">
      <c r="A162" s="65"/>
      <c r="B162" s="15">
        <v>75818</v>
      </c>
      <c r="C162" s="10"/>
      <c r="D162" s="27" t="s">
        <v>131</v>
      </c>
      <c r="E162" s="88">
        <f>SUM(E163)</f>
        <v>81750</v>
      </c>
      <c r="F162" s="88">
        <f>SUM(F163)</f>
        <v>0</v>
      </c>
      <c r="G162" s="88">
        <f t="shared" si="40"/>
        <v>0</v>
      </c>
      <c r="H162" s="88">
        <f t="shared" si="40"/>
        <v>0</v>
      </c>
      <c r="I162" s="88">
        <f t="shared" si="40"/>
        <v>0</v>
      </c>
      <c r="J162" s="88">
        <f t="shared" si="40"/>
        <v>0</v>
      </c>
      <c r="K162" s="88">
        <f t="shared" si="40"/>
        <v>0</v>
      </c>
      <c r="L162" s="88">
        <f t="shared" si="40"/>
        <v>0</v>
      </c>
      <c r="M162" s="88">
        <f t="shared" si="40"/>
        <v>0</v>
      </c>
      <c r="N162" s="74">
        <f t="shared" si="36"/>
        <v>0</v>
      </c>
    </row>
    <row r="163" spans="1:14" ht="15">
      <c r="A163" s="63"/>
      <c r="B163" s="11"/>
      <c r="C163" s="12">
        <v>4810</v>
      </c>
      <c r="D163" s="47" t="s">
        <v>132</v>
      </c>
      <c r="E163" s="101">
        <v>81750</v>
      </c>
      <c r="F163" s="102">
        <v>0</v>
      </c>
      <c r="G163" s="96"/>
      <c r="H163" s="96"/>
      <c r="I163" s="96"/>
      <c r="J163" s="96"/>
      <c r="K163" s="96"/>
      <c r="L163" s="96"/>
      <c r="M163" s="96"/>
      <c r="N163" s="74">
        <f t="shared" si="36"/>
        <v>0</v>
      </c>
    </row>
    <row r="164" spans="1:14" s="8" customFormat="1" ht="15">
      <c r="A164" s="64">
        <v>801</v>
      </c>
      <c r="B164" s="13"/>
      <c r="C164" s="7"/>
      <c r="D164" s="14" t="s">
        <v>60</v>
      </c>
      <c r="E164" s="72">
        <f>SUM(E165,E188,E201,E223,E245,E250,E267,E270)</f>
        <v>9182286</v>
      </c>
      <c r="F164" s="75">
        <f>SUM(F165,F188,F201,F223,F245,F250,F267,F270)</f>
        <v>8983579.950000003</v>
      </c>
      <c r="G164" s="75" t="e">
        <f aca="true" t="shared" si="41" ref="G164:M164">SUM(G165,G188,G201,G223,G245,G250,G267,G270)</f>
        <v>#REF!</v>
      </c>
      <c r="H164" s="75">
        <f t="shared" si="41"/>
        <v>8843507.35</v>
      </c>
      <c r="I164" s="75">
        <f t="shared" si="41"/>
        <v>7051549.18</v>
      </c>
      <c r="J164" s="75">
        <f t="shared" si="41"/>
        <v>216484</v>
      </c>
      <c r="K164" s="75">
        <f t="shared" si="41"/>
        <v>0</v>
      </c>
      <c r="L164" s="75">
        <f t="shared" si="41"/>
        <v>0</v>
      </c>
      <c r="M164" s="75">
        <f t="shared" si="41"/>
        <v>140072.6</v>
      </c>
      <c r="N164" s="74">
        <f t="shared" si="36"/>
        <v>0.9783598496060788</v>
      </c>
    </row>
    <row r="165" spans="1:14" s="8" customFormat="1" ht="15">
      <c r="A165" s="62"/>
      <c r="B165" s="15">
        <v>80101</v>
      </c>
      <c r="C165" s="10"/>
      <c r="D165" s="27" t="s">
        <v>61</v>
      </c>
      <c r="E165" s="88">
        <f>SUM(E166:E187)</f>
        <v>3930222</v>
      </c>
      <c r="F165" s="90">
        <f>SUM(F166:F187)</f>
        <v>3853219.1</v>
      </c>
      <c r="G165" s="90">
        <f>SUM(G166,G167,G168,G169,G170,G171,G172,G173,G174,G175,G176,G177,G178,G179,G180,G181,G182,G183,G184,G185)</f>
        <v>0</v>
      </c>
      <c r="H165" s="90">
        <f aca="true" t="shared" si="42" ref="H165:M165">SUM(H166:H187)</f>
        <v>3713146.5</v>
      </c>
      <c r="I165" s="90">
        <f t="shared" si="42"/>
        <v>3012979.6199999996</v>
      </c>
      <c r="J165" s="90">
        <f t="shared" si="42"/>
        <v>0</v>
      </c>
      <c r="K165" s="90">
        <f t="shared" si="42"/>
        <v>0</v>
      </c>
      <c r="L165" s="90">
        <f t="shared" si="42"/>
        <v>0</v>
      </c>
      <c r="M165" s="90">
        <f t="shared" si="42"/>
        <v>140072.6</v>
      </c>
      <c r="N165" s="74">
        <f t="shared" si="36"/>
        <v>0.9804074935207223</v>
      </c>
    </row>
    <row r="166" spans="1:14" ht="16.5" customHeight="1">
      <c r="A166" s="63"/>
      <c r="B166" s="11"/>
      <c r="C166" s="12">
        <v>3020</v>
      </c>
      <c r="D166" s="47" t="s">
        <v>45</v>
      </c>
      <c r="E166" s="101">
        <v>52660</v>
      </c>
      <c r="F166" s="102">
        <v>51775.69</v>
      </c>
      <c r="G166" s="96"/>
      <c r="H166" s="96">
        <f>F166</f>
        <v>51775.69</v>
      </c>
      <c r="I166" s="96"/>
      <c r="J166" s="96"/>
      <c r="K166" s="96"/>
      <c r="L166" s="96"/>
      <c r="M166" s="96"/>
      <c r="N166" s="74">
        <f t="shared" si="36"/>
        <v>0.9832071781238132</v>
      </c>
    </row>
    <row r="167" spans="1:14" ht="15">
      <c r="A167" s="63"/>
      <c r="B167" s="11"/>
      <c r="C167" s="12">
        <v>4010</v>
      </c>
      <c r="D167" s="47" t="s">
        <v>33</v>
      </c>
      <c r="E167" s="101">
        <v>2402238</v>
      </c>
      <c r="F167" s="102">
        <v>2382607.15</v>
      </c>
      <c r="G167" s="96"/>
      <c r="H167" s="96">
        <f aca="true" t="shared" si="43" ref="H167:H185">F167</f>
        <v>2382607.15</v>
      </c>
      <c r="I167" s="96">
        <f>F167</f>
        <v>2382607.15</v>
      </c>
      <c r="J167" s="96"/>
      <c r="K167" s="96"/>
      <c r="L167" s="96"/>
      <c r="M167" s="96"/>
      <c r="N167" s="74">
        <f t="shared" si="36"/>
        <v>0.9918280994639165</v>
      </c>
    </row>
    <row r="168" spans="1:14" ht="15">
      <c r="A168" s="63"/>
      <c r="B168" s="11"/>
      <c r="C168" s="12">
        <v>4040</v>
      </c>
      <c r="D168" s="47" t="s">
        <v>34</v>
      </c>
      <c r="E168" s="101">
        <v>166477</v>
      </c>
      <c r="F168" s="102">
        <v>166476.6</v>
      </c>
      <c r="G168" s="96"/>
      <c r="H168" s="96">
        <f t="shared" si="43"/>
        <v>166476.6</v>
      </c>
      <c r="I168" s="96">
        <f>F168</f>
        <v>166476.6</v>
      </c>
      <c r="J168" s="96"/>
      <c r="K168" s="96"/>
      <c r="L168" s="96"/>
      <c r="M168" s="96"/>
      <c r="N168" s="74">
        <f t="shared" si="36"/>
        <v>0.9999975972656884</v>
      </c>
    </row>
    <row r="169" spans="1:14" ht="15">
      <c r="A169" s="63"/>
      <c r="B169" s="11"/>
      <c r="C169" s="12">
        <v>4110</v>
      </c>
      <c r="D169" s="47" t="s">
        <v>35</v>
      </c>
      <c r="E169" s="101">
        <v>410482</v>
      </c>
      <c r="F169" s="102">
        <v>397482.46</v>
      </c>
      <c r="G169" s="96"/>
      <c r="H169" s="96">
        <f t="shared" si="43"/>
        <v>397482.46</v>
      </c>
      <c r="I169" s="96">
        <f>F169</f>
        <v>397482.46</v>
      </c>
      <c r="J169" s="96"/>
      <c r="K169" s="96"/>
      <c r="L169" s="96"/>
      <c r="M169" s="96"/>
      <c r="N169" s="74">
        <f t="shared" si="36"/>
        <v>0.9683310352220074</v>
      </c>
    </row>
    <row r="170" spans="1:16" ht="15">
      <c r="A170" s="63"/>
      <c r="B170" s="11"/>
      <c r="C170" s="12">
        <v>4120</v>
      </c>
      <c r="D170" s="47" t="s">
        <v>36</v>
      </c>
      <c r="E170" s="101">
        <v>63459</v>
      </c>
      <c r="F170" s="102">
        <v>60219.28</v>
      </c>
      <c r="G170" s="96"/>
      <c r="H170" s="96">
        <f t="shared" si="43"/>
        <v>60219.28</v>
      </c>
      <c r="I170" s="96">
        <f>F170</f>
        <v>60219.28</v>
      </c>
      <c r="J170" s="96"/>
      <c r="K170" s="96"/>
      <c r="L170" s="96"/>
      <c r="M170" s="96"/>
      <c r="N170" s="74">
        <f t="shared" si="36"/>
        <v>0.9489478245796499</v>
      </c>
      <c r="P170" s="23"/>
    </row>
    <row r="171" spans="1:14" ht="15">
      <c r="A171" s="63"/>
      <c r="B171" s="11"/>
      <c r="C171" s="12">
        <v>4170</v>
      </c>
      <c r="D171" s="47" t="s">
        <v>19</v>
      </c>
      <c r="E171" s="101">
        <v>6815</v>
      </c>
      <c r="F171" s="102">
        <v>6194.13</v>
      </c>
      <c r="G171" s="96"/>
      <c r="H171" s="96">
        <f t="shared" si="43"/>
        <v>6194.13</v>
      </c>
      <c r="I171" s="96">
        <f>F171</f>
        <v>6194.13</v>
      </c>
      <c r="J171" s="96"/>
      <c r="K171" s="96"/>
      <c r="L171" s="96"/>
      <c r="M171" s="96"/>
      <c r="N171" s="74">
        <f t="shared" si="36"/>
        <v>0.908896551724138</v>
      </c>
    </row>
    <row r="172" spans="1:14" ht="15">
      <c r="A172" s="63"/>
      <c r="B172" s="11"/>
      <c r="C172" s="12">
        <v>4210</v>
      </c>
      <c r="D172" s="47" t="s">
        <v>20</v>
      </c>
      <c r="E172" s="101">
        <v>40291</v>
      </c>
      <c r="F172" s="102">
        <v>40162.08</v>
      </c>
      <c r="G172" s="96"/>
      <c r="H172" s="96">
        <f t="shared" si="43"/>
        <v>40162.08</v>
      </c>
      <c r="I172" s="96"/>
      <c r="J172" s="96"/>
      <c r="K172" s="96"/>
      <c r="L172" s="96"/>
      <c r="M172" s="96"/>
      <c r="N172" s="74">
        <f t="shared" si="36"/>
        <v>0.9968002779777122</v>
      </c>
    </row>
    <row r="173" spans="1:14" ht="15">
      <c r="A173" s="63"/>
      <c r="B173" s="11"/>
      <c r="C173" s="12">
        <v>4240</v>
      </c>
      <c r="D173" s="47" t="s">
        <v>62</v>
      </c>
      <c r="E173" s="101">
        <v>22740</v>
      </c>
      <c r="F173" s="102">
        <v>22733.83</v>
      </c>
      <c r="G173" s="96"/>
      <c r="H173" s="96">
        <f t="shared" si="43"/>
        <v>22733.83</v>
      </c>
      <c r="I173" s="96"/>
      <c r="J173" s="96"/>
      <c r="K173" s="96"/>
      <c r="L173" s="96"/>
      <c r="M173" s="96"/>
      <c r="N173" s="74">
        <f t="shared" si="36"/>
        <v>0.9997286719437116</v>
      </c>
    </row>
    <row r="174" spans="1:14" ht="15">
      <c r="A174" s="69"/>
      <c r="B174" s="11"/>
      <c r="C174" s="12">
        <v>4260</v>
      </c>
      <c r="D174" s="47" t="s">
        <v>23</v>
      </c>
      <c r="E174" s="101">
        <v>149000</v>
      </c>
      <c r="F174" s="102">
        <v>145625.03</v>
      </c>
      <c r="G174" s="96"/>
      <c r="H174" s="96">
        <f t="shared" si="43"/>
        <v>145625.03</v>
      </c>
      <c r="I174" s="96"/>
      <c r="J174" s="96"/>
      <c r="K174" s="96"/>
      <c r="L174" s="96"/>
      <c r="M174" s="96"/>
      <c r="N174" s="74">
        <f t="shared" si="36"/>
        <v>0.9773491946308724</v>
      </c>
    </row>
    <row r="175" spans="1:14" ht="15">
      <c r="A175" s="63"/>
      <c r="B175" s="11"/>
      <c r="C175" s="12">
        <v>4270</v>
      </c>
      <c r="D175" s="47" t="s">
        <v>15</v>
      </c>
      <c r="E175" s="101">
        <v>221000</v>
      </c>
      <c r="F175" s="102">
        <v>193080.87</v>
      </c>
      <c r="G175" s="96"/>
      <c r="H175" s="96">
        <f t="shared" si="43"/>
        <v>193080.87</v>
      </c>
      <c r="I175" s="96"/>
      <c r="J175" s="96"/>
      <c r="K175" s="96"/>
      <c r="L175" s="96"/>
      <c r="M175" s="96"/>
      <c r="N175" s="74">
        <f t="shared" si="36"/>
        <v>0.8736690950226245</v>
      </c>
    </row>
    <row r="176" spans="1:14" ht="15">
      <c r="A176" s="63"/>
      <c r="B176" s="11"/>
      <c r="C176" s="12">
        <v>4280</v>
      </c>
      <c r="D176" s="47" t="s">
        <v>46</v>
      </c>
      <c r="E176" s="101">
        <v>2910</v>
      </c>
      <c r="F176" s="102">
        <v>2710</v>
      </c>
      <c r="G176" s="96"/>
      <c r="H176" s="96">
        <f t="shared" si="43"/>
        <v>2710</v>
      </c>
      <c r="I176" s="96"/>
      <c r="J176" s="96"/>
      <c r="K176" s="96"/>
      <c r="L176" s="96"/>
      <c r="M176" s="96"/>
      <c r="N176" s="74">
        <f t="shared" si="36"/>
        <v>0.9312714776632303</v>
      </c>
    </row>
    <row r="177" spans="1:14" ht="15">
      <c r="A177" s="63"/>
      <c r="B177" s="11"/>
      <c r="C177" s="12">
        <v>4300</v>
      </c>
      <c r="D177" s="47" t="s">
        <v>13</v>
      </c>
      <c r="E177" s="101">
        <v>36188</v>
      </c>
      <c r="F177" s="102">
        <v>35450.32</v>
      </c>
      <c r="G177" s="96"/>
      <c r="H177" s="96">
        <f t="shared" si="43"/>
        <v>35450.32</v>
      </c>
      <c r="I177" s="96"/>
      <c r="J177" s="96"/>
      <c r="K177" s="96"/>
      <c r="L177" s="96"/>
      <c r="M177" s="96"/>
      <c r="N177" s="74">
        <f t="shared" si="36"/>
        <v>0.9796153421023543</v>
      </c>
    </row>
    <row r="178" spans="1:14" ht="15">
      <c r="A178" s="63"/>
      <c r="B178" s="11"/>
      <c r="C178" s="12">
        <v>4350</v>
      </c>
      <c r="D178" s="47" t="s">
        <v>63</v>
      </c>
      <c r="E178" s="101">
        <v>3220</v>
      </c>
      <c r="F178" s="102">
        <v>2942.16</v>
      </c>
      <c r="G178" s="96"/>
      <c r="H178" s="96">
        <f t="shared" si="43"/>
        <v>2942.16</v>
      </c>
      <c r="I178" s="96"/>
      <c r="J178" s="96"/>
      <c r="K178" s="96"/>
      <c r="L178" s="96"/>
      <c r="M178" s="96"/>
      <c r="N178" s="74">
        <f t="shared" si="36"/>
        <v>0.9137142857142857</v>
      </c>
    </row>
    <row r="179" spans="1:14" ht="38.25">
      <c r="A179" s="63"/>
      <c r="B179" s="11"/>
      <c r="C179" s="12">
        <v>4370</v>
      </c>
      <c r="D179" s="47" t="s">
        <v>138</v>
      </c>
      <c r="E179" s="101">
        <v>5066</v>
      </c>
      <c r="F179" s="102">
        <v>4654.7</v>
      </c>
      <c r="G179" s="96"/>
      <c r="H179" s="96">
        <f t="shared" si="43"/>
        <v>4654.7</v>
      </c>
      <c r="I179" s="96"/>
      <c r="J179" s="96"/>
      <c r="K179" s="96"/>
      <c r="L179" s="96"/>
      <c r="M179" s="96"/>
      <c r="N179" s="74">
        <f t="shared" si="36"/>
        <v>0.9188116857481247</v>
      </c>
    </row>
    <row r="180" spans="1:14" ht="15">
      <c r="A180" s="63"/>
      <c r="B180" s="11"/>
      <c r="C180" s="12">
        <v>4410</v>
      </c>
      <c r="D180" s="47" t="s">
        <v>38</v>
      </c>
      <c r="E180" s="101">
        <v>2220</v>
      </c>
      <c r="F180" s="102">
        <v>2210.24</v>
      </c>
      <c r="G180" s="96"/>
      <c r="H180" s="96">
        <f t="shared" si="43"/>
        <v>2210.24</v>
      </c>
      <c r="I180" s="96"/>
      <c r="J180" s="96"/>
      <c r="K180" s="96"/>
      <c r="L180" s="96"/>
      <c r="M180" s="96"/>
      <c r="N180" s="74">
        <f t="shared" si="36"/>
        <v>0.9956036036036036</v>
      </c>
    </row>
    <row r="181" spans="1:14" ht="15">
      <c r="A181" s="63"/>
      <c r="B181" s="11"/>
      <c r="C181" s="12">
        <v>4430</v>
      </c>
      <c r="D181" s="47" t="s">
        <v>14</v>
      </c>
      <c r="E181" s="101">
        <v>4650</v>
      </c>
      <c r="F181" s="102">
        <v>4552</v>
      </c>
      <c r="G181" s="96"/>
      <c r="H181" s="96">
        <f t="shared" si="43"/>
        <v>4552</v>
      </c>
      <c r="I181" s="96"/>
      <c r="J181" s="96"/>
      <c r="K181" s="96"/>
      <c r="L181" s="96"/>
      <c r="M181" s="96"/>
      <c r="N181" s="74">
        <f t="shared" si="36"/>
        <v>0.9789247311827957</v>
      </c>
    </row>
    <row r="182" spans="1:14" ht="15">
      <c r="A182" s="63"/>
      <c r="B182" s="11"/>
      <c r="C182" s="12">
        <v>4440</v>
      </c>
      <c r="D182" s="47" t="s">
        <v>47</v>
      </c>
      <c r="E182" s="101">
        <v>180132</v>
      </c>
      <c r="F182" s="102">
        <v>180132</v>
      </c>
      <c r="G182" s="96"/>
      <c r="H182" s="96">
        <f t="shared" si="43"/>
        <v>180132</v>
      </c>
      <c r="I182" s="96"/>
      <c r="J182" s="96"/>
      <c r="K182" s="96"/>
      <c r="L182" s="96"/>
      <c r="M182" s="96"/>
      <c r="N182" s="74">
        <f t="shared" si="36"/>
        <v>1</v>
      </c>
    </row>
    <row r="183" spans="1:14" ht="25.5">
      <c r="A183" s="63"/>
      <c r="B183" s="11"/>
      <c r="C183" s="12">
        <v>4700</v>
      </c>
      <c r="D183" s="47" t="s">
        <v>49</v>
      </c>
      <c r="E183" s="101">
        <v>3700</v>
      </c>
      <c r="F183" s="102">
        <v>3579</v>
      </c>
      <c r="G183" s="96"/>
      <c r="H183" s="96">
        <f t="shared" si="43"/>
        <v>3579</v>
      </c>
      <c r="I183" s="96"/>
      <c r="J183" s="96"/>
      <c r="K183" s="96"/>
      <c r="L183" s="96"/>
      <c r="M183" s="96"/>
      <c r="N183" s="74">
        <f t="shared" si="36"/>
        <v>0.9672972972972973</v>
      </c>
    </row>
    <row r="184" spans="1:14" ht="25.5">
      <c r="A184" s="63"/>
      <c r="B184" s="11"/>
      <c r="C184" s="12">
        <v>4740</v>
      </c>
      <c r="D184" s="47" t="s">
        <v>39</v>
      </c>
      <c r="E184" s="101">
        <v>1700</v>
      </c>
      <c r="F184" s="102">
        <v>1681.38</v>
      </c>
      <c r="G184" s="96"/>
      <c r="H184" s="96">
        <f t="shared" si="43"/>
        <v>1681.38</v>
      </c>
      <c r="I184" s="96"/>
      <c r="J184" s="96"/>
      <c r="K184" s="96"/>
      <c r="L184" s="96"/>
      <c r="M184" s="96"/>
      <c r="N184" s="74">
        <f t="shared" si="36"/>
        <v>0.9890470588235295</v>
      </c>
    </row>
    <row r="185" spans="1:14" ht="25.5">
      <c r="A185" s="63"/>
      <c r="B185" s="11"/>
      <c r="C185" s="12">
        <v>4750</v>
      </c>
      <c r="D185" s="47" t="s">
        <v>40</v>
      </c>
      <c r="E185" s="101">
        <v>9200</v>
      </c>
      <c r="F185" s="102">
        <v>8877.58</v>
      </c>
      <c r="G185" s="96"/>
      <c r="H185" s="96">
        <f t="shared" si="43"/>
        <v>8877.58</v>
      </c>
      <c r="I185" s="96"/>
      <c r="J185" s="96"/>
      <c r="K185" s="96"/>
      <c r="L185" s="96"/>
      <c r="M185" s="96"/>
      <c r="N185" s="74">
        <f t="shared" si="36"/>
        <v>0.9649543478260869</v>
      </c>
    </row>
    <row r="186" spans="1:14" ht="15">
      <c r="A186" s="63"/>
      <c r="B186" s="11"/>
      <c r="C186" s="12">
        <v>6050</v>
      </c>
      <c r="D186" s="47" t="s">
        <v>7</v>
      </c>
      <c r="E186" s="101">
        <v>126074</v>
      </c>
      <c r="F186" s="102">
        <v>126073.6</v>
      </c>
      <c r="G186" s="96"/>
      <c r="H186" s="96"/>
      <c r="I186" s="96"/>
      <c r="J186" s="96"/>
      <c r="K186" s="96"/>
      <c r="L186" s="96"/>
      <c r="M186" s="96">
        <v>126073.6</v>
      </c>
      <c r="N186" s="74">
        <f t="shared" si="36"/>
        <v>0.9999968272601806</v>
      </c>
    </row>
    <row r="187" spans="1:14" ht="15">
      <c r="A187" s="63"/>
      <c r="B187" s="11"/>
      <c r="C187" s="12">
        <v>6060</v>
      </c>
      <c r="D187" s="47" t="s">
        <v>28</v>
      </c>
      <c r="E187" s="101">
        <v>20000</v>
      </c>
      <c r="F187" s="102">
        <v>13999</v>
      </c>
      <c r="G187" s="96"/>
      <c r="H187" s="96"/>
      <c r="I187" s="96"/>
      <c r="J187" s="96"/>
      <c r="K187" s="96"/>
      <c r="L187" s="96"/>
      <c r="M187" s="96">
        <v>13999</v>
      </c>
      <c r="N187" s="74">
        <f t="shared" si="36"/>
        <v>0.69995</v>
      </c>
    </row>
    <row r="188" spans="1:14" s="8" customFormat="1" ht="15">
      <c r="A188" s="65"/>
      <c r="B188" s="15">
        <v>80103</v>
      </c>
      <c r="C188" s="10"/>
      <c r="D188" s="27" t="s">
        <v>64</v>
      </c>
      <c r="E188" s="88">
        <f>SUM(E189:E200)</f>
        <v>184796</v>
      </c>
      <c r="F188" s="90">
        <f>SUM(F189:F200)</f>
        <v>175893.93</v>
      </c>
      <c r="G188" s="90" t="e">
        <f>SUM(G189,G190,G191,G192,G193,G194,G195,#REF!,G196,G197,G198,G199,G200)</f>
        <v>#REF!</v>
      </c>
      <c r="H188" s="90">
        <f aca="true" t="shared" si="44" ref="H188:M188">SUM(H189:H200)</f>
        <v>175893.93</v>
      </c>
      <c r="I188" s="90">
        <f t="shared" si="44"/>
        <v>156380.04</v>
      </c>
      <c r="J188" s="90">
        <f t="shared" si="44"/>
        <v>0</v>
      </c>
      <c r="K188" s="90">
        <f t="shared" si="44"/>
        <v>0</v>
      </c>
      <c r="L188" s="90">
        <f t="shared" si="44"/>
        <v>0</v>
      </c>
      <c r="M188" s="90">
        <f t="shared" si="44"/>
        <v>0</v>
      </c>
      <c r="N188" s="74">
        <f t="shared" si="36"/>
        <v>0.9518275828481135</v>
      </c>
    </row>
    <row r="189" spans="1:14" ht="15" customHeight="1">
      <c r="A189" s="63"/>
      <c r="B189" s="11"/>
      <c r="C189" s="12">
        <v>3020</v>
      </c>
      <c r="D189" s="47" t="s">
        <v>45</v>
      </c>
      <c r="E189" s="101">
        <v>9823</v>
      </c>
      <c r="F189" s="102">
        <v>8940.33</v>
      </c>
      <c r="G189" s="96"/>
      <c r="H189" s="96">
        <f>F189</f>
        <v>8940.33</v>
      </c>
      <c r="I189" s="96"/>
      <c r="J189" s="96"/>
      <c r="K189" s="96"/>
      <c r="L189" s="96"/>
      <c r="M189" s="96"/>
      <c r="N189" s="74">
        <f t="shared" si="36"/>
        <v>0.9101425226509213</v>
      </c>
    </row>
    <row r="190" spans="1:14" ht="15">
      <c r="A190" s="63"/>
      <c r="B190" s="11"/>
      <c r="C190" s="12">
        <v>4010</v>
      </c>
      <c r="D190" s="47" t="s">
        <v>33</v>
      </c>
      <c r="E190" s="101">
        <v>127531</v>
      </c>
      <c r="F190" s="102">
        <v>122260.11</v>
      </c>
      <c r="G190" s="96"/>
      <c r="H190" s="96">
        <f aca="true" t="shared" si="45" ref="H190:H200">F190</f>
        <v>122260.11</v>
      </c>
      <c r="I190" s="96">
        <f>F190</f>
        <v>122260.11</v>
      </c>
      <c r="J190" s="96"/>
      <c r="K190" s="96"/>
      <c r="L190" s="96"/>
      <c r="M190" s="96"/>
      <c r="N190" s="74">
        <f t="shared" si="36"/>
        <v>0.9586697352016372</v>
      </c>
    </row>
    <row r="191" spans="1:14" ht="15">
      <c r="A191" s="63"/>
      <c r="B191" s="11"/>
      <c r="C191" s="12">
        <v>4040</v>
      </c>
      <c r="D191" s="47" t="s">
        <v>34</v>
      </c>
      <c r="E191" s="101">
        <v>8565</v>
      </c>
      <c r="F191" s="102">
        <v>8564.5</v>
      </c>
      <c r="G191" s="96"/>
      <c r="H191" s="96">
        <f t="shared" si="45"/>
        <v>8564.5</v>
      </c>
      <c r="I191" s="96">
        <f>F191</f>
        <v>8564.5</v>
      </c>
      <c r="J191" s="96"/>
      <c r="K191" s="96"/>
      <c r="L191" s="96"/>
      <c r="M191" s="96"/>
      <c r="N191" s="74">
        <f t="shared" si="36"/>
        <v>0.9999416228838295</v>
      </c>
    </row>
    <row r="192" spans="1:14" ht="15">
      <c r="A192" s="63"/>
      <c r="B192" s="11"/>
      <c r="C192" s="12">
        <v>4110</v>
      </c>
      <c r="D192" s="47" t="s">
        <v>35</v>
      </c>
      <c r="E192" s="101">
        <v>24135</v>
      </c>
      <c r="F192" s="102">
        <v>22008.17</v>
      </c>
      <c r="G192" s="96"/>
      <c r="H192" s="96">
        <f t="shared" si="45"/>
        <v>22008.17</v>
      </c>
      <c r="I192" s="96">
        <f>F192</f>
        <v>22008.17</v>
      </c>
      <c r="J192" s="96"/>
      <c r="K192" s="96"/>
      <c r="L192" s="96"/>
      <c r="M192" s="96"/>
      <c r="N192" s="74">
        <f t="shared" si="36"/>
        <v>0.9118777708721773</v>
      </c>
    </row>
    <row r="193" spans="1:14" ht="15">
      <c r="A193" s="63"/>
      <c r="B193" s="11"/>
      <c r="C193" s="12">
        <v>4120</v>
      </c>
      <c r="D193" s="47" t="s">
        <v>36</v>
      </c>
      <c r="E193" s="101">
        <v>3961</v>
      </c>
      <c r="F193" s="102">
        <v>3547.26</v>
      </c>
      <c r="G193" s="96"/>
      <c r="H193" s="96">
        <f t="shared" si="45"/>
        <v>3547.26</v>
      </c>
      <c r="I193" s="96">
        <f>F193</f>
        <v>3547.26</v>
      </c>
      <c r="J193" s="96"/>
      <c r="K193" s="96"/>
      <c r="L193" s="96"/>
      <c r="M193" s="96"/>
      <c r="N193" s="74">
        <f t="shared" si="36"/>
        <v>0.8955465791466802</v>
      </c>
    </row>
    <row r="194" spans="1:14" ht="15">
      <c r="A194" s="63"/>
      <c r="B194" s="11"/>
      <c r="C194" s="12">
        <v>4210</v>
      </c>
      <c r="D194" s="47" t="s">
        <v>20</v>
      </c>
      <c r="E194" s="101">
        <v>1000</v>
      </c>
      <c r="F194" s="102">
        <v>988.97</v>
      </c>
      <c r="G194" s="96"/>
      <c r="H194" s="96">
        <f t="shared" si="45"/>
        <v>988.97</v>
      </c>
      <c r="I194" s="96"/>
      <c r="J194" s="96"/>
      <c r="K194" s="96"/>
      <c r="L194" s="96"/>
      <c r="M194" s="96"/>
      <c r="N194" s="74">
        <f t="shared" si="36"/>
        <v>0.98897</v>
      </c>
    </row>
    <row r="195" spans="1:14" ht="15">
      <c r="A195" s="63"/>
      <c r="B195" s="11"/>
      <c r="C195" s="12">
        <v>4240</v>
      </c>
      <c r="D195" s="47" t="s">
        <v>62</v>
      </c>
      <c r="E195" s="101">
        <v>1000</v>
      </c>
      <c r="F195" s="102">
        <v>984.15</v>
      </c>
      <c r="G195" s="96"/>
      <c r="H195" s="96">
        <f t="shared" si="45"/>
        <v>984.15</v>
      </c>
      <c r="I195" s="96"/>
      <c r="J195" s="96"/>
      <c r="K195" s="96"/>
      <c r="L195" s="96"/>
      <c r="M195" s="96"/>
      <c r="N195" s="74">
        <f t="shared" si="36"/>
        <v>0.98415</v>
      </c>
    </row>
    <row r="196" spans="1:14" ht="15">
      <c r="A196" s="63"/>
      <c r="B196" s="11"/>
      <c r="C196" s="12">
        <v>4280</v>
      </c>
      <c r="D196" s="47" t="s">
        <v>46</v>
      </c>
      <c r="E196" s="101">
        <v>240</v>
      </c>
      <c r="F196" s="102">
        <v>200</v>
      </c>
      <c r="G196" s="96"/>
      <c r="H196" s="96">
        <f t="shared" si="45"/>
        <v>200</v>
      </c>
      <c r="I196" s="96"/>
      <c r="J196" s="96"/>
      <c r="K196" s="96"/>
      <c r="L196" s="96"/>
      <c r="M196" s="96"/>
      <c r="N196" s="74">
        <f t="shared" si="36"/>
        <v>0.8333333333333334</v>
      </c>
    </row>
    <row r="197" spans="1:14" ht="15">
      <c r="A197" s="63"/>
      <c r="B197" s="11"/>
      <c r="C197" s="12">
        <v>4300</v>
      </c>
      <c r="D197" s="47" t="s">
        <v>13</v>
      </c>
      <c r="E197" s="101">
        <v>500</v>
      </c>
      <c r="F197" s="102">
        <v>383</v>
      </c>
      <c r="G197" s="96"/>
      <c r="H197" s="96">
        <f t="shared" si="45"/>
        <v>383</v>
      </c>
      <c r="I197" s="96"/>
      <c r="J197" s="96"/>
      <c r="K197" s="96"/>
      <c r="L197" s="96"/>
      <c r="M197" s="96"/>
      <c r="N197" s="74">
        <f t="shared" si="36"/>
        <v>0.766</v>
      </c>
    </row>
    <row r="198" spans="1:14" ht="15">
      <c r="A198" s="63"/>
      <c r="B198" s="11"/>
      <c r="C198" s="12">
        <v>4410</v>
      </c>
      <c r="D198" s="47" t="s">
        <v>38</v>
      </c>
      <c r="E198" s="101">
        <v>300</v>
      </c>
      <c r="F198" s="102">
        <v>276.44</v>
      </c>
      <c r="G198" s="96"/>
      <c r="H198" s="96">
        <f t="shared" si="45"/>
        <v>276.44</v>
      </c>
      <c r="I198" s="96"/>
      <c r="J198" s="96"/>
      <c r="K198" s="96"/>
      <c r="L198" s="96"/>
      <c r="M198" s="96"/>
      <c r="N198" s="74">
        <f t="shared" si="36"/>
        <v>0.9214666666666667</v>
      </c>
    </row>
    <row r="199" spans="1:14" ht="15">
      <c r="A199" s="63"/>
      <c r="B199" s="11"/>
      <c r="C199" s="12">
        <v>4440</v>
      </c>
      <c r="D199" s="47" t="s">
        <v>126</v>
      </c>
      <c r="E199" s="101">
        <v>7541</v>
      </c>
      <c r="F199" s="102">
        <v>7541</v>
      </c>
      <c r="G199" s="96"/>
      <c r="H199" s="96">
        <f t="shared" si="45"/>
        <v>7541</v>
      </c>
      <c r="I199" s="96"/>
      <c r="J199" s="96"/>
      <c r="K199" s="96"/>
      <c r="L199" s="96"/>
      <c r="M199" s="96"/>
      <c r="N199" s="74">
        <f t="shared" si="36"/>
        <v>1</v>
      </c>
    </row>
    <row r="200" spans="1:14" ht="25.5">
      <c r="A200" s="63"/>
      <c r="B200" s="11"/>
      <c r="C200" s="12">
        <v>4740</v>
      </c>
      <c r="D200" s="47" t="s">
        <v>39</v>
      </c>
      <c r="E200" s="101">
        <v>200</v>
      </c>
      <c r="F200" s="102">
        <v>200</v>
      </c>
      <c r="G200" s="96"/>
      <c r="H200" s="96">
        <f t="shared" si="45"/>
        <v>200</v>
      </c>
      <c r="I200" s="96"/>
      <c r="J200" s="96"/>
      <c r="K200" s="96"/>
      <c r="L200" s="96"/>
      <c r="M200" s="96"/>
      <c r="N200" s="74">
        <f t="shared" si="36"/>
        <v>1</v>
      </c>
    </row>
    <row r="201" spans="1:14" s="8" customFormat="1" ht="15">
      <c r="A201" s="65"/>
      <c r="B201" s="15">
        <v>80104</v>
      </c>
      <c r="C201" s="10"/>
      <c r="D201" s="27" t="s">
        <v>65</v>
      </c>
      <c r="E201" s="88">
        <f>SUM(E202:E222)</f>
        <v>1857816</v>
      </c>
      <c r="F201" s="89">
        <f>SUM(F202:F222)</f>
        <v>1848597.4100000001</v>
      </c>
      <c r="G201" s="89">
        <f aca="true" t="shared" si="46" ref="G201:M201">SUM(G202,G203,G204,G205,G206,G207,G208,G209,G210,G211,G212,G213,G215,G216,G217,G218,G219,G220,G221,G222)</f>
        <v>0</v>
      </c>
      <c r="H201" s="89">
        <f>SUM(H202:H222)</f>
        <v>1848597.4100000001</v>
      </c>
      <c r="I201" s="89">
        <f t="shared" si="46"/>
        <v>1600121.0000000002</v>
      </c>
      <c r="J201" s="89">
        <f t="shared" si="46"/>
        <v>0</v>
      </c>
      <c r="K201" s="89">
        <f t="shared" si="46"/>
        <v>0</v>
      </c>
      <c r="L201" s="89">
        <f t="shared" si="46"/>
        <v>0</v>
      </c>
      <c r="M201" s="89">
        <f t="shared" si="46"/>
        <v>0</v>
      </c>
      <c r="N201" s="74">
        <f t="shared" si="36"/>
        <v>0.9950379424011851</v>
      </c>
    </row>
    <row r="202" spans="1:14" ht="14.25" customHeight="1">
      <c r="A202" s="63"/>
      <c r="B202" s="11"/>
      <c r="C202" s="12">
        <v>3020</v>
      </c>
      <c r="D202" s="47" t="s">
        <v>45</v>
      </c>
      <c r="E202" s="101">
        <v>4542</v>
      </c>
      <c r="F202" s="102">
        <v>4538.65</v>
      </c>
      <c r="G202" s="96"/>
      <c r="H202" s="96">
        <f>F202</f>
        <v>4538.65</v>
      </c>
      <c r="I202" s="96"/>
      <c r="J202" s="96"/>
      <c r="K202" s="96"/>
      <c r="L202" s="96"/>
      <c r="M202" s="96"/>
      <c r="N202" s="74">
        <f t="shared" si="36"/>
        <v>0.999262439453985</v>
      </c>
    </row>
    <row r="203" spans="1:14" ht="15">
      <c r="A203" s="63"/>
      <c r="B203" s="11"/>
      <c r="C203" s="12">
        <v>4010</v>
      </c>
      <c r="D203" s="47" t="s">
        <v>33</v>
      </c>
      <c r="E203" s="101">
        <v>1269730</v>
      </c>
      <c r="F203" s="102">
        <v>1263059.63</v>
      </c>
      <c r="G203" s="96"/>
      <c r="H203" s="96">
        <f aca="true" t="shared" si="47" ref="H203:H222">F203</f>
        <v>1263059.63</v>
      </c>
      <c r="I203" s="96">
        <f>F203</f>
        <v>1263059.63</v>
      </c>
      <c r="J203" s="96"/>
      <c r="K203" s="96"/>
      <c r="L203" s="96"/>
      <c r="M203" s="96"/>
      <c r="N203" s="74">
        <f t="shared" si="36"/>
        <v>0.9947466232978663</v>
      </c>
    </row>
    <row r="204" spans="1:14" ht="15">
      <c r="A204" s="63"/>
      <c r="B204" s="11"/>
      <c r="C204" s="12">
        <v>4040</v>
      </c>
      <c r="D204" s="47" t="s">
        <v>34</v>
      </c>
      <c r="E204" s="101">
        <v>87933</v>
      </c>
      <c r="F204" s="102">
        <v>87932.1</v>
      </c>
      <c r="G204" s="96"/>
      <c r="H204" s="96">
        <f t="shared" si="47"/>
        <v>87932.1</v>
      </c>
      <c r="I204" s="96">
        <f>F204</f>
        <v>87932.1</v>
      </c>
      <c r="J204" s="96"/>
      <c r="K204" s="96"/>
      <c r="L204" s="96"/>
      <c r="M204" s="96"/>
      <c r="N204" s="74">
        <f t="shared" si="36"/>
        <v>0.9999897649346662</v>
      </c>
    </row>
    <row r="205" spans="1:14" ht="15">
      <c r="A205" s="63"/>
      <c r="B205" s="11"/>
      <c r="C205" s="12">
        <v>4110</v>
      </c>
      <c r="D205" s="47" t="s">
        <v>35</v>
      </c>
      <c r="E205" s="101">
        <v>213374</v>
      </c>
      <c r="F205" s="102">
        <v>212930.09</v>
      </c>
      <c r="G205" s="96"/>
      <c r="H205" s="96">
        <f t="shared" si="47"/>
        <v>212930.09</v>
      </c>
      <c r="I205" s="96">
        <f>F205</f>
        <v>212930.09</v>
      </c>
      <c r="J205" s="96"/>
      <c r="K205" s="96"/>
      <c r="L205" s="96"/>
      <c r="M205" s="96"/>
      <c r="N205" s="74">
        <f t="shared" si="36"/>
        <v>0.9979195684572628</v>
      </c>
    </row>
    <row r="206" spans="1:14" ht="15">
      <c r="A206" s="63"/>
      <c r="B206" s="11"/>
      <c r="C206" s="12">
        <v>4120</v>
      </c>
      <c r="D206" s="47" t="s">
        <v>36</v>
      </c>
      <c r="E206" s="101">
        <v>30577</v>
      </c>
      <c r="F206" s="102">
        <v>29008.84</v>
      </c>
      <c r="G206" s="96"/>
      <c r="H206" s="96">
        <f t="shared" si="47"/>
        <v>29008.84</v>
      </c>
      <c r="I206" s="96">
        <f>F206</f>
        <v>29008.84</v>
      </c>
      <c r="J206" s="96"/>
      <c r="K206" s="96"/>
      <c r="L206" s="96"/>
      <c r="M206" s="96"/>
      <c r="N206" s="74">
        <f t="shared" si="36"/>
        <v>0.948714393171338</v>
      </c>
    </row>
    <row r="207" spans="1:14" ht="15">
      <c r="A207" s="63"/>
      <c r="B207" s="11"/>
      <c r="C207" s="12">
        <v>4170</v>
      </c>
      <c r="D207" s="47" t="s">
        <v>19</v>
      </c>
      <c r="E207" s="101">
        <v>7200</v>
      </c>
      <c r="F207" s="102">
        <v>7190.34</v>
      </c>
      <c r="G207" s="96"/>
      <c r="H207" s="96">
        <f t="shared" si="47"/>
        <v>7190.34</v>
      </c>
      <c r="I207" s="96">
        <f>F207</f>
        <v>7190.34</v>
      </c>
      <c r="J207" s="96"/>
      <c r="K207" s="96"/>
      <c r="L207" s="96"/>
      <c r="M207" s="96"/>
      <c r="N207" s="74">
        <f t="shared" si="36"/>
        <v>0.9986583333333333</v>
      </c>
    </row>
    <row r="208" spans="1:14" ht="15">
      <c r="A208" s="63"/>
      <c r="B208" s="11"/>
      <c r="C208" s="12">
        <v>4210</v>
      </c>
      <c r="D208" s="47" t="s">
        <v>20</v>
      </c>
      <c r="E208" s="101">
        <v>27790</v>
      </c>
      <c r="F208" s="102">
        <v>27786.25</v>
      </c>
      <c r="G208" s="96"/>
      <c r="H208" s="96">
        <f t="shared" si="47"/>
        <v>27786.25</v>
      </c>
      <c r="I208" s="96"/>
      <c r="J208" s="96"/>
      <c r="K208" s="96"/>
      <c r="L208" s="96"/>
      <c r="M208" s="96"/>
      <c r="N208" s="74">
        <f t="shared" si="36"/>
        <v>0.9998650593738755</v>
      </c>
    </row>
    <row r="209" spans="1:14" ht="15">
      <c r="A209" s="63"/>
      <c r="B209" s="11"/>
      <c r="C209" s="12">
        <v>4240</v>
      </c>
      <c r="D209" s="47" t="s">
        <v>62</v>
      </c>
      <c r="E209" s="101">
        <v>8158</v>
      </c>
      <c r="F209" s="102">
        <v>8151.01</v>
      </c>
      <c r="G209" s="96"/>
      <c r="H209" s="96">
        <f t="shared" si="47"/>
        <v>8151.01</v>
      </c>
      <c r="I209" s="96"/>
      <c r="J209" s="96"/>
      <c r="K209" s="96"/>
      <c r="L209" s="96"/>
      <c r="M209" s="96"/>
      <c r="N209" s="74">
        <f t="shared" si="36"/>
        <v>0.9991431723461633</v>
      </c>
    </row>
    <row r="210" spans="1:14" ht="15">
      <c r="A210" s="63"/>
      <c r="B210" s="11"/>
      <c r="C210" s="12">
        <v>4260</v>
      </c>
      <c r="D210" s="47" t="s">
        <v>23</v>
      </c>
      <c r="E210" s="101">
        <v>60510</v>
      </c>
      <c r="F210" s="102">
        <v>60089.21</v>
      </c>
      <c r="G210" s="96"/>
      <c r="H210" s="96">
        <f t="shared" si="47"/>
        <v>60089.21</v>
      </c>
      <c r="I210" s="96"/>
      <c r="J210" s="96"/>
      <c r="K210" s="96"/>
      <c r="L210" s="96"/>
      <c r="M210" s="96"/>
      <c r="N210" s="74">
        <f t="shared" si="36"/>
        <v>0.9930459428193686</v>
      </c>
    </row>
    <row r="211" spans="1:14" ht="15">
      <c r="A211" s="63"/>
      <c r="B211" s="11"/>
      <c r="C211" s="12">
        <v>4270</v>
      </c>
      <c r="D211" s="47" t="s">
        <v>15</v>
      </c>
      <c r="E211" s="101">
        <v>8220</v>
      </c>
      <c r="F211" s="102">
        <v>8205.7</v>
      </c>
      <c r="G211" s="96"/>
      <c r="H211" s="96">
        <f t="shared" si="47"/>
        <v>8205.7</v>
      </c>
      <c r="I211" s="96"/>
      <c r="J211" s="96"/>
      <c r="K211" s="96"/>
      <c r="L211" s="96"/>
      <c r="M211" s="96"/>
      <c r="N211" s="74">
        <f t="shared" si="36"/>
        <v>0.9982603406326035</v>
      </c>
    </row>
    <row r="212" spans="1:14" ht="15">
      <c r="A212" s="63"/>
      <c r="B212" s="11"/>
      <c r="C212" s="12">
        <v>4280</v>
      </c>
      <c r="D212" s="47" t="s">
        <v>46</v>
      </c>
      <c r="E212" s="101">
        <v>1830</v>
      </c>
      <c r="F212" s="102">
        <v>1830</v>
      </c>
      <c r="G212" s="96"/>
      <c r="H212" s="96">
        <f t="shared" si="47"/>
        <v>1830</v>
      </c>
      <c r="I212" s="96"/>
      <c r="J212" s="96"/>
      <c r="K212" s="96"/>
      <c r="L212" s="96"/>
      <c r="M212" s="96"/>
      <c r="N212" s="74">
        <f t="shared" si="36"/>
        <v>1</v>
      </c>
    </row>
    <row r="213" spans="1:14" ht="15">
      <c r="A213" s="63"/>
      <c r="B213" s="11"/>
      <c r="C213" s="12">
        <v>4300</v>
      </c>
      <c r="D213" s="47" t="s">
        <v>13</v>
      </c>
      <c r="E213" s="101">
        <v>34860</v>
      </c>
      <c r="F213" s="102">
        <v>34844.37</v>
      </c>
      <c r="G213" s="96"/>
      <c r="H213" s="96">
        <f t="shared" si="47"/>
        <v>34844.37</v>
      </c>
      <c r="I213" s="96"/>
      <c r="J213" s="96"/>
      <c r="K213" s="96"/>
      <c r="L213" s="96"/>
      <c r="M213" s="96"/>
      <c r="N213" s="74">
        <f t="shared" si="36"/>
        <v>0.9995516351118762</v>
      </c>
    </row>
    <row r="214" spans="1:14" ht="25.5">
      <c r="A214" s="63"/>
      <c r="B214" s="11"/>
      <c r="C214" s="12">
        <v>4330</v>
      </c>
      <c r="D214" s="47" t="s">
        <v>81</v>
      </c>
      <c r="E214" s="101">
        <v>2205</v>
      </c>
      <c r="F214" s="102">
        <v>2205</v>
      </c>
      <c r="G214" s="96"/>
      <c r="H214" s="96">
        <f t="shared" si="47"/>
        <v>2205</v>
      </c>
      <c r="I214" s="96"/>
      <c r="J214" s="96"/>
      <c r="K214" s="96"/>
      <c r="L214" s="96"/>
      <c r="M214" s="96"/>
      <c r="N214" s="74">
        <f t="shared" si="36"/>
        <v>1</v>
      </c>
    </row>
    <row r="215" spans="1:14" ht="15">
      <c r="A215" s="63"/>
      <c r="B215" s="11"/>
      <c r="C215" s="12">
        <v>4350</v>
      </c>
      <c r="D215" s="47" t="s">
        <v>63</v>
      </c>
      <c r="E215" s="101">
        <v>1283</v>
      </c>
      <c r="F215" s="102">
        <v>1280.1</v>
      </c>
      <c r="G215" s="96"/>
      <c r="H215" s="96">
        <f t="shared" si="47"/>
        <v>1280.1</v>
      </c>
      <c r="I215" s="96"/>
      <c r="J215" s="96"/>
      <c r="K215" s="96"/>
      <c r="L215" s="96"/>
      <c r="M215" s="96"/>
      <c r="N215" s="74">
        <f t="shared" si="36"/>
        <v>0.9977396726422446</v>
      </c>
    </row>
    <row r="216" spans="1:14" ht="25.5">
      <c r="A216" s="63"/>
      <c r="B216" s="11"/>
      <c r="C216" s="12">
        <v>4370</v>
      </c>
      <c r="D216" s="47" t="s">
        <v>43</v>
      </c>
      <c r="E216" s="101">
        <v>3000</v>
      </c>
      <c r="F216" s="102">
        <v>2989.29</v>
      </c>
      <c r="G216" s="96"/>
      <c r="H216" s="96">
        <f t="shared" si="47"/>
        <v>2989.29</v>
      </c>
      <c r="I216" s="96"/>
      <c r="J216" s="96"/>
      <c r="K216" s="96"/>
      <c r="L216" s="96"/>
      <c r="M216" s="96"/>
      <c r="N216" s="74">
        <f t="shared" si="36"/>
        <v>0.99643</v>
      </c>
    </row>
    <row r="217" spans="1:14" ht="15">
      <c r="A217" s="63"/>
      <c r="B217" s="11"/>
      <c r="C217" s="12">
        <v>4410</v>
      </c>
      <c r="D217" s="47" t="s">
        <v>38</v>
      </c>
      <c r="E217" s="101">
        <v>1455</v>
      </c>
      <c r="F217" s="102">
        <v>1430.82</v>
      </c>
      <c r="G217" s="96"/>
      <c r="H217" s="96">
        <f t="shared" si="47"/>
        <v>1430.82</v>
      </c>
      <c r="I217" s="96"/>
      <c r="J217" s="96"/>
      <c r="K217" s="96"/>
      <c r="L217" s="96"/>
      <c r="M217" s="96"/>
      <c r="N217" s="74">
        <f t="shared" si="36"/>
        <v>0.983381443298969</v>
      </c>
    </row>
    <row r="218" spans="1:14" ht="15">
      <c r="A218" s="63"/>
      <c r="B218" s="11"/>
      <c r="C218" s="12">
        <v>4430</v>
      </c>
      <c r="D218" s="47" t="s">
        <v>14</v>
      </c>
      <c r="E218" s="101">
        <v>1330</v>
      </c>
      <c r="F218" s="102">
        <v>1322</v>
      </c>
      <c r="G218" s="96"/>
      <c r="H218" s="96">
        <f t="shared" si="47"/>
        <v>1322</v>
      </c>
      <c r="I218" s="96"/>
      <c r="J218" s="96"/>
      <c r="K218" s="96"/>
      <c r="L218" s="96"/>
      <c r="M218" s="96"/>
      <c r="N218" s="74">
        <f t="shared" si="36"/>
        <v>0.9939849624060151</v>
      </c>
    </row>
    <row r="219" spans="1:14" ht="15">
      <c r="A219" s="63"/>
      <c r="B219" s="11"/>
      <c r="C219" s="12">
        <v>4440</v>
      </c>
      <c r="D219" s="47" t="s">
        <v>47</v>
      </c>
      <c r="E219" s="101">
        <v>87799</v>
      </c>
      <c r="F219" s="102">
        <v>87799</v>
      </c>
      <c r="G219" s="96"/>
      <c r="H219" s="96">
        <f t="shared" si="47"/>
        <v>87799</v>
      </c>
      <c r="I219" s="96"/>
      <c r="J219" s="96"/>
      <c r="K219" s="96"/>
      <c r="L219" s="96"/>
      <c r="M219" s="96"/>
      <c r="N219" s="74">
        <f t="shared" si="36"/>
        <v>1</v>
      </c>
    </row>
    <row r="220" spans="1:14" ht="25.5">
      <c r="A220" s="63"/>
      <c r="B220" s="11"/>
      <c r="C220" s="12">
        <v>4700</v>
      </c>
      <c r="D220" s="47" t="s">
        <v>66</v>
      </c>
      <c r="E220" s="101">
        <v>1000</v>
      </c>
      <c r="F220" s="102">
        <v>998.9</v>
      </c>
      <c r="G220" s="96"/>
      <c r="H220" s="96">
        <f t="shared" si="47"/>
        <v>998.9</v>
      </c>
      <c r="I220" s="96"/>
      <c r="J220" s="96"/>
      <c r="K220" s="96"/>
      <c r="L220" s="96"/>
      <c r="M220" s="96"/>
      <c r="N220" s="74">
        <f t="shared" si="36"/>
        <v>0.9989</v>
      </c>
    </row>
    <row r="221" spans="1:14" ht="25.5">
      <c r="A221" s="63"/>
      <c r="B221" s="11"/>
      <c r="C221" s="12">
        <v>4740</v>
      </c>
      <c r="D221" s="47" t="s">
        <v>39</v>
      </c>
      <c r="E221" s="101">
        <v>563</v>
      </c>
      <c r="F221" s="102">
        <v>558.15</v>
      </c>
      <c r="G221" s="96"/>
      <c r="H221" s="96">
        <f t="shared" si="47"/>
        <v>558.15</v>
      </c>
      <c r="I221" s="96"/>
      <c r="J221" s="96"/>
      <c r="K221" s="96"/>
      <c r="L221" s="96"/>
      <c r="M221" s="96"/>
      <c r="N221" s="74">
        <f aca="true" t="shared" si="48" ref="N221:N281">SUM(F221/E221)</f>
        <v>0.9913854351687389</v>
      </c>
    </row>
    <row r="222" spans="1:14" ht="25.5">
      <c r="A222" s="63"/>
      <c r="B222" s="11"/>
      <c r="C222" s="12">
        <v>4750</v>
      </c>
      <c r="D222" s="47" t="s">
        <v>40</v>
      </c>
      <c r="E222" s="101">
        <v>4457</v>
      </c>
      <c r="F222" s="102">
        <v>4447.96</v>
      </c>
      <c r="G222" s="96"/>
      <c r="H222" s="96">
        <f t="shared" si="47"/>
        <v>4447.96</v>
      </c>
      <c r="I222" s="96"/>
      <c r="J222" s="96"/>
      <c r="K222" s="96"/>
      <c r="L222" s="96"/>
      <c r="M222" s="96"/>
      <c r="N222" s="74">
        <f t="shared" si="48"/>
        <v>0.9979717298631366</v>
      </c>
    </row>
    <row r="223" spans="1:14" s="8" customFormat="1" ht="15">
      <c r="A223" s="65"/>
      <c r="B223" s="15">
        <v>80110</v>
      </c>
      <c r="C223" s="10"/>
      <c r="D223" s="27" t="s">
        <v>67</v>
      </c>
      <c r="E223" s="88">
        <f>SUM(E224:E244)</f>
        <v>2536874</v>
      </c>
      <c r="F223" s="89">
        <f>SUM(F224:F244)</f>
        <v>2436667.5000000005</v>
      </c>
      <c r="G223" s="89" t="e">
        <f>SUM(G224,G225,G226,G227,G228,G229,#REF!,G230,G231,G232,G233,G234,G235,G236,G237,G238,G239,G240,G241,G242,G243,G244)</f>
        <v>#REF!</v>
      </c>
      <c r="H223" s="89">
        <f aca="true" t="shared" si="49" ref="H223:M223">SUM(H224:H244)</f>
        <v>2436667.5000000005</v>
      </c>
      <c r="I223" s="89">
        <f t="shared" si="49"/>
        <v>1850882.21</v>
      </c>
      <c r="J223" s="89">
        <f t="shared" si="49"/>
        <v>216484</v>
      </c>
      <c r="K223" s="89">
        <f t="shared" si="49"/>
        <v>0</v>
      </c>
      <c r="L223" s="89">
        <f t="shared" si="49"/>
        <v>0</v>
      </c>
      <c r="M223" s="89">
        <f t="shared" si="49"/>
        <v>0</v>
      </c>
      <c r="N223" s="74">
        <f t="shared" si="48"/>
        <v>0.9605000090662762</v>
      </c>
    </row>
    <row r="224" spans="1:14" s="8" customFormat="1" ht="25.5">
      <c r="A224" s="65"/>
      <c r="B224" s="15"/>
      <c r="C224" s="16">
        <v>2540</v>
      </c>
      <c r="D224" s="47" t="s">
        <v>117</v>
      </c>
      <c r="E224" s="96">
        <v>216484</v>
      </c>
      <c r="F224" s="99">
        <v>216484</v>
      </c>
      <c r="G224" s="88"/>
      <c r="H224" s="100">
        <f>F224</f>
        <v>216484</v>
      </c>
      <c r="I224" s="100"/>
      <c r="J224" s="100">
        <v>216484</v>
      </c>
      <c r="K224" s="100"/>
      <c r="L224" s="100"/>
      <c r="M224" s="100"/>
      <c r="N224" s="74">
        <f t="shared" si="48"/>
        <v>1</v>
      </c>
    </row>
    <row r="225" spans="1:16" s="23" customFormat="1" ht="16.5" customHeight="1">
      <c r="A225" s="63"/>
      <c r="B225" s="11"/>
      <c r="C225" s="12">
        <v>3020</v>
      </c>
      <c r="D225" s="47" t="s">
        <v>45</v>
      </c>
      <c r="E225" s="101">
        <v>3216</v>
      </c>
      <c r="F225" s="102">
        <v>3139.89</v>
      </c>
      <c r="G225" s="96"/>
      <c r="H225" s="100">
        <f aca="true" t="shared" si="50" ref="H225:H244">F225</f>
        <v>3139.89</v>
      </c>
      <c r="I225" s="96"/>
      <c r="J225" s="96"/>
      <c r="K225" s="96"/>
      <c r="L225" s="96"/>
      <c r="M225" s="96"/>
      <c r="N225" s="74">
        <f t="shared" si="48"/>
        <v>0.9763339552238806</v>
      </c>
      <c r="O225"/>
      <c r="P225"/>
    </row>
    <row r="226" spans="1:16" s="23" customFormat="1" ht="15">
      <c r="A226" s="63"/>
      <c r="B226" s="11"/>
      <c r="C226" s="12">
        <v>4010</v>
      </c>
      <c r="D226" s="47" t="s">
        <v>33</v>
      </c>
      <c r="E226" s="101">
        <v>1472229</v>
      </c>
      <c r="F226" s="102">
        <v>1471990.35</v>
      </c>
      <c r="G226" s="96"/>
      <c r="H226" s="100">
        <f t="shared" si="50"/>
        <v>1471990.35</v>
      </c>
      <c r="I226" s="96">
        <f>F226</f>
        <v>1471990.35</v>
      </c>
      <c r="J226" s="96"/>
      <c r="K226" s="96"/>
      <c r="L226" s="96"/>
      <c r="M226" s="96"/>
      <c r="N226" s="74">
        <f t="shared" si="48"/>
        <v>0.9998378988594846</v>
      </c>
      <c r="O226"/>
      <c r="P226"/>
    </row>
    <row r="227" spans="1:16" s="23" customFormat="1" ht="15">
      <c r="A227" s="63"/>
      <c r="B227" s="11"/>
      <c r="C227" s="12">
        <v>4040</v>
      </c>
      <c r="D227" s="47" t="s">
        <v>34</v>
      </c>
      <c r="E227" s="101">
        <v>102949</v>
      </c>
      <c r="F227" s="102">
        <v>102948.7</v>
      </c>
      <c r="G227" s="96"/>
      <c r="H227" s="100">
        <f t="shared" si="50"/>
        <v>102948.7</v>
      </c>
      <c r="I227" s="96">
        <f>F227</f>
        <v>102948.7</v>
      </c>
      <c r="J227" s="96"/>
      <c r="K227" s="96"/>
      <c r="L227" s="96"/>
      <c r="M227" s="96"/>
      <c r="N227" s="74">
        <f t="shared" si="48"/>
        <v>0.9999970859357545</v>
      </c>
      <c r="O227"/>
      <c r="P227"/>
    </row>
    <row r="228" spans="1:16" s="23" customFormat="1" ht="15">
      <c r="A228" s="63"/>
      <c r="B228" s="11"/>
      <c r="C228" s="12">
        <v>4110</v>
      </c>
      <c r="D228" s="47" t="s">
        <v>35</v>
      </c>
      <c r="E228" s="101">
        <v>239976</v>
      </c>
      <c r="F228" s="102">
        <v>239974.96</v>
      </c>
      <c r="G228" s="96"/>
      <c r="H228" s="100">
        <f t="shared" si="50"/>
        <v>239974.96</v>
      </c>
      <c r="I228" s="96">
        <f>F228</f>
        <v>239974.96</v>
      </c>
      <c r="J228" s="96"/>
      <c r="K228" s="96"/>
      <c r="L228" s="96"/>
      <c r="M228" s="96"/>
      <c r="N228" s="74">
        <f t="shared" si="48"/>
        <v>0.99999566623329</v>
      </c>
      <c r="O228"/>
      <c r="P228"/>
    </row>
    <row r="229" spans="1:16" s="23" customFormat="1" ht="15">
      <c r="A229" s="63"/>
      <c r="B229" s="11"/>
      <c r="C229" s="12">
        <v>4120</v>
      </c>
      <c r="D229" s="47" t="s">
        <v>36</v>
      </c>
      <c r="E229" s="101">
        <v>35985</v>
      </c>
      <c r="F229" s="102">
        <v>35907.2</v>
      </c>
      <c r="G229" s="96"/>
      <c r="H229" s="100">
        <f t="shared" si="50"/>
        <v>35907.2</v>
      </c>
      <c r="I229" s="96">
        <f>F229</f>
        <v>35907.2</v>
      </c>
      <c r="J229" s="96"/>
      <c r="K229" s="96"/>
      <c r="L229" s="96"/>
      <c r="M229" s="96"/>
      <c r="N229" s="74">
        <f t="shared" si="48"/>
        <v>0.9978379880505766</v>
      </c>
      <c r="O229"/>
      <c r="P229"/>
    </row>
    <row r="230" spans="1:16" s="23" customFormat="1" ht="15">
      <c r="A230" s="63"/>
      <c r="B230" s="11"/>
      <c r="C230" s="12">
        <v>4170</v>
      </c>
      <c r="D230" s="47" t="s">
        <v>19</v>
      </c>
      <c r="E230" s="101">
        <v>337</v>
      </c>
      <c r="F230" s="102">
        <v>61</v>
      </c>
      <c r="G230" s="96"/>
      <c r="H230" s="100">
        <f t="shared" si="50"/>
        <v>61</v>
      </c>
      <c r="I230" s="96">
        <f>F230</f>
        <v>61</v>
      </c>
      <c r="J230" s="96"/>
      <c r="K230" s="96"/>
      <c r="L230" s="96"/>
      <c r="M230" s="96"/>
      <c r="N230" s="74">
        <f t="shared" si="48"/>
        <v>0.18100890207715134</v>
      </c>
      <c r="O230"/>
      <c r="P230"/>
    </row>
    <row r="231" spans="1:16" s="23" customFormat="1" ht="15">
      <c r="A231" s="63"/>
      <c r="B231" s="11"/>
      <c r="C231" s="12">
        <v>4210</v>
      </c>
      <c r="D231" s="47" t="s">
        <v>20</v>
      </c>
      <c r="E231" s="101">
        <v>40500</v>
      </c>
      <c r="F231" s="102">
        <v>40226.39</v>
      </c>
      <c r="G231" s="96"/>
      <c r="H231" s="100">
        <f t="shared" si="50"/>
        <v>40226.39</v>
      </c>
      <c r="I231" s="96"/>
      <c r="J231" s="96"/>
      <c r="K231" s="96"/>
      <c r="L231" s="96"/>
      <c r="M231" s="96"/>
      <c r="N231" s="74">
        <f t="shared" si="48"/>
        <v>0.9932441975308642</v>
      </c>
      <c r="O231"/>
      <c r="P231"/>
    </row>
    <row r="232" spans="1:16" s="23" customFormat="1" ht="15">
      <c r="A232" s="63"/>
      <c r="B232" s="11"/>
      <c r="C232" s="12">
        <v>4240</v>
      </c>
      <c r="D232" s="47" t="s">
        <v>62</v>
      </c>
      <c r="E232" s="101">
        <v>1000</v>
      </c>
      <c r="F232" s="102">
        <v>457.25</v>
      </c>
      <c r="G232" s="96"/>
      <c r="H232" s="100">
        <f t="shared" si="50"/>
        <v>457.25</v>
      </c>
      <c r="I232" s="96"/>
      <c r="J232" s="96"/>
      <c r="K232" s="96"/>
      <c r="L232" s="96"/>
      <c r="M232" s="96"/>
      <c r="N232" s="74">
        <f t="shared" si="48"/>
        <v>0.45725</v>
      </c>
      <c r="O232"/>
      <c r="P232"/>
    </row>
    <row r="233" spans="1:16" s="23" customFormat="1" ht="15">
      <c r="A233" s="63"/>
      <c r="B233" s="11"/>
      <c r="C233" s="12">
        <v>4260</v>
      </c>
      <c r="D233" s="47" t="s">
        <v>23</v>
      </c>
      <c r="E233" s="101">
        <v>115700</v>
      </c>
      <c r="F233" s="102">
        <v>110158.21</v>
      </c>
      <c r="G233" s="96"/>
      <c r="H233" s="100">
        <f t="shared" si="50"/>
        <v>110158.21</v>
      </c>
      <c r="I233" s="96"/>
      <c r="J233" s="96"/>
      <c r="K233" s="96"/>
      <c r="L233" s="96"/>
      <c r="M233" s="96"/>
      <c r="N233" s="74">
        <f t="shared" si="48"/>
        <v>0.9521020743301642</v>
      </c>
      <c r="O233"/>
      <c r="P233"/>
    </row>
    <row r="234" spans="1:16" s="23" customFormat="1" ht="15">
      <c r="A234" s="63"/>
      <c r="B234" s="11"/>
      <c r="C234" s="12">
        <v>4270</v>
      </c>
      <c r="D234" s="47" t="s">
        <v>15</v>
      </c>
      <c r="E234" s="101">
        <v>188000</v>
      </c>
      <c r="F234" s="102">
        <v>96112.31</v>
      </c>
      <c r="G234" s="96"/>
      <c r="H234" s="100">
        <f t="shared" si="50"/>
        <v>96112.31</v>
      </c>
      <c r="I234" s="96"/>
      <c r="J234" s="96"/>
      <c r="K234" s="96"/>
      <c r="L234" s="96"/>
      <c r="M234" s="96"/>
      <c r="N234" s="74">
        <f t="shared" si="48"/>
        <v>0.5112356914893617</v>
      </c>
      <c r="O234"/>
      <c r="P234"/>
    </row>
    <row r="235" spans="1:16" s="23" customFormat="1" ht="15">
      <c r="A235" s="63"/>
      <c r="B235" s="11"/>
      <c r="C235" s="12">
        <v>4280</v>
      </c>
      <c r="D235" s="47" t="s">
        <v>46</v>
      </c>
      <c r="E235" s="101">
        <v>1050</v>
      </c>
      <c r="F235" s="102">
        <v>1050</v>
      </c>
      <c r="G235" s="96"/>
      <c r="H235" s="100">
        <f t="shared" si="50"/>
        <v>1050</v>
      </c>
      <c r="I235" s="96"/>
      <c r="J235" s="96"/>
      <c r="K235" s="96"/>
      <c r="L235" s="96"/>
      <c r="M235" s="96"/>
      <c r="N235" s="74">
        <f t="shared" si="48"/>
        <v>1</v>
      </c>
      <c r="O235"/>
      <c r="P235"/>
    </row>
    <row r="236" spans="1:16" s="23" customFormat="1" ht="15">
      <c r="A236" s="63"/>
      <c r="B236" s="11"/>
      <c r="C236" s="12">
        <v>4300</v>
      </c>
      <c r="D236" s="47" t="s">
        <v>13</v>
      </c>
      <c r="E236" s="101">
        <v>16000</v>
      </c>
      <c r="F236" s="102">
        <v>15927.7</v>
      </c>
      <c r="G236" s="96"/>
      <c r="H236" s="100">
        <f t="shared" si="50"/>
        <v>15927.7</v>
      </c>
      <c r="I236" s="96"/>
      <c r="J236" s="96"/>
      <c r="K236" s="96"/>
      <c r="L236" s="96"/>
      <c r="M236" s="96"/>
      <c r="N236" s="74">
        <f t="shared" si="48"/>
        <v>0.9954812500000001</v>
      </c>
      <c r="O236"/>
      <c r="P236"/>
    </row>
    <row r="237" spans="1:16" s="23" customFormat="1" ht="15">
      <c r="A237" s="63"/>
      <c r="B237" s="11"/>
      <c r="C237" s="12">
        <v>4350</v>
      </c>
      <c r="D237" s="47" t="s">
        <v>37</v>
      </c>
      <c r="E237" s="101">
        <v>2693</v>
      </c>
      <c r="F237" s="102">
        <v>2689.16</v>
      </c>
      <c r="G237" s="96"/>
      <c r="H237" s="100">
        <f t="shared" si="50"/>
        <v>2689.16</v>
      </c>
      <c r="I237" s="96"/>
      <c r="J237" s="96"/>
      <c r="K237" s="96"/>
      <c r="L237" s="96"/>
      <c r="M237" s="96"/>
      <c r="N237" s="74">
        <f t="shared" si="48"/>
        <v>0.9985740809506126</v>
      </c>
      <c r="O237"/>
      <c r="P237"/>
    </row>
    <row r="238" spans="1:16" s="23" customFormat="1" ht="25.5">
      <c r="A238" s="63"/>
      <c r="B238" s="11"/>
      <c r="C238" s="12">
        <v>4370</v>
      </c>
      <c r="D238" s="47" t="s">
        <v>43</v>
      </c>
      <c r="E238" s="101">
        <v>3460</v>
      </c>
      <c r="F238" s="102">
        <v>3432.32</v>
      </c>
      <c r="G238" s="96"/>
      <c r="H238" s="100">
        <f t="shared" si="50"/>
        <v>3432.32</v>
      </c>
      <c r="I238" s="96"/>
      <c r="J238" s="96"/>
      <c r="K238" s="96"/>
      <c r="L238" s="96"/>
      <c r="M238" s="96"/>
      <c r="N238" s="74">
        <f t="shared" si="48"/>
        <v>0.992</v>
      </c>
      <c r="O238"/>
      <c r="P238"/>
    </row>
    <row r="239" spans="1:14" ht="15">
      <c r="A239" s="63"/>
      <c r="B239" s="11"/>
      <c r="C239" s="12">
        <v>4410</v>
      </c>
      <c r="D239" s="47" t="s">
        <v>38</v>
      </c>
      <c r="E239" s="101">
        <v>1900</v>
      </c>
      <c r="F239" s="102">
        <v>1314.84</v>
      </c>
      <c r="G239" s="96"/>
      <c r="H239" s="100">
        <f t="shared" si="50"/>
        <v>1314.84</v>
      </c>
      <c r="I239" s="96"/>
      <c r="J239" s="96"/>
      <c r="K239" s="96"/>
      <c r="L239" s="96"/>
      <c r="M239" s="96"/>
      <c r="N239" s="74">
        <f t="shared" si="48"/>
        <v>0.6920210526315789</v>
      </c>
    </row>
    <row r="240" spans="1:14" ht="15">
      <c r="A240" s="63"/>
      <c r="B240" s="11"/>
      <c r="C240" s="12">
        <v>4430</v>
      </c>
      <c r="D240" s="47" t="s">
        <v>14</v>
      </c>
      <c r="E240" s="101">
        <v>1000</v>
      </c>
      <c r="F240" s="102">
        <v>988</v>
      </c>
      <c r="G240" s="96"/>
      <c r="H240" s="100">
        <f t="shared" si="50"/>
        <v>988</v>
      </c>
      <c r="I240" s="96"/>
      <c r="J240" s="96"/>
      <c r="K240" s="96"/>
      <c r="L240" s="96"/>
      <c r="M240" s="96"/>
      <c r="N240" s="74">
        <f t="shared" si="48"/>
        <v>0.988</v>
      </c>
    </row>
    <row r="241" spans="1:14" ht="15">
      <c r="A241" s="63"/>
      <c r="B241" s="11"/>
      <c r="C241" s="12">
        <v>4440</v>
      </c>
      <c r="D241" s="47" t="s">
        <v>47</v>
      </c>
      <c r="E241" s="101">
        <v>88621</v>
      </c>
      <c r="F241" s="102">
        <v>88621</v>
      </c>
      <c r="G241" s="96"/>
      <c r="H241" s="100">
        <f t="shared" si="50"/>
        <v>88621</v>
      </c>
      <c r="I241" s="96"/>
      <c r="J241" s="96"/>
      <c r="K241" s="96"/>
      <c r="L241" s="96"/>
      <c r="M241" s="96"/>
      <c r="N241" s="74">
        <f t="shared" si="48"/>
        <v>1</v>
      </c>
    </row>
    <row r="242" spans="1:14" ht="25.5">
      <c r="A242" s="63"/>
      <c r="B242" s="11"/>
      <c r="C242" s="12">
        <v>4700</v>
      </c>
      <c r="D242" s="47" t="s">
        <v>66</v>
      </c>
      <c r="E242" s="101">
        <v>2000</v>
      </c>
      <c r="F242" s="102">
        <v>1500</v>
      </c>
      <c r="G242" s="96"/>
      <c r="H242" s="100">
        <f t="shared" si="50"/>
        <v>1500</v>
      </c>
      <c r="I242" s="96"/>
      <c r="J242" s="96"/>
      <c r="K242" s="96"/>
      <c r="L242" s="96"/>
      <c r="M242" s="96"/>
      <c r="N242" s="74">
        <f t="shared" si="48"/>
        <v>0.75</v>
      </c>
    </row>
    <row r="243" spans="1:14" ht="25.5">
      <c r="A243" s="63"/>
      <c r="B243" s="11"/>
      <c r="C243" s="12">
        <v>4740</v>
      </c>
      <c r="D243" s="47" t="s">
        <v>39</v>
      </c>
      <c r="E243" s="101">
        <v>170</v>
      </c>
      <c r="F243" s="102">
        <v>168.02</v>
      </c>
      <c r="G243" s="96"/>
      <c r="H243" s="100">
        <f t="shared" si="50"/>
        <v>168.02</v>
      </c>
      <c r="I243" s="96"/>
      <c r="J243" s="96"/>
      <c r="K243" s="96"/>
      <c r="L243" s="96"/>
      <c r="M243" s="96"/>
      <c r="N243" s="74">
        <f t="shared" si="48"/>
        <v>0.9883529411764707</v>
      </c>
    </row>
    <row r="244" spans="1:14" ht="25.5">
      <c r="A244" s="63"/>
      <c r="B244" s="11"/>
      <c r="C244" s="12">
        <v>4750</v>
      </c>
      <c r="D244" s="47" t="s">
        <v>40</v>
      </c>
      <c r="E244" s="101">
        <v>3604</v>
      </c>
      <c r="F244" s="102">
        <v>3516.2</v>
      </c>
      <c r="G244" s="96"/>
      <c r="H244" s="100">
        <f t="shared" si="50"/>
        <v>3516.2</v>
      </c>
      <c r="I244" s="96"/>
      <c r="J244" s="96"/>
      <c r="K244" s="96"/>
      <c r="L244" s="96"/>
      <c r="M244" s="96"/>
      <c r="N244" s="74">
        <f t="shared" si="48"/>
        <v>0.9756381798002219</v>
      </c>
    </row>
    <row r="245" spans="1:14" s="8" customFormat="1" ht="15">
      <c r="A245" s="65"/>
      <c r="B245" s="15">
        <v>80113</v>
      </c>
      <c r="C245" s="10"/>
      <c r="D245" s="27" t="s">
        <v>68</v>
      </c>
      <c r="E245" s="88">
        <f>SUM(E246:E249)</f>
        <v>169310</v>
      </c>
      <c r="F245" s="89">
        <f>SUM(F246,F247,F248,F249)</f>
        <v>168402.97</v>
      </c>
      <c r="G245" s="89">
        <f aca="true" t="shared" si="51" ref="G245:M245">SUM(G246,G247,G248,G249)</f>
        <v>0</v>
      </c>
      <c r="H245" s="89">
        <f>SUM(H246:H249)</f>
        <v>168402.97</v>
      </c>
      <c r="I245" s="89">
        <f t="shared" si="51"/>
        <v>32443.149999999998</v>
      </c>
      <c r="J245" s="89">
        <f t="shared" si="51"/>
        <v>0</v>
      </c>
      <c r="K245" s="89">
        <f t="shared" si="51"/>
        <v>0</v>
      </c>
      <c r="L245" s="89">
        <f t="shared" si="51"/>
        <v>0</v>
      </c>
      <c r="M245" s="89">
        <f t="shared" si="51"/>
        <v>0</v>
      </c>
      <c r="N245" s="74">
        <f t="shared" si="48"/>
        <v>0.9946427854231883</v>
      </c>
    </row>
    <row r="246" spans="1:14" s="8" customFormat="1" ht="15">
      <c r="A246" s="65"/>
      <c r="B246" s="15"/>
      <c r="C246" s="40">
        <v>4110</v>
      </c>
      <c r="D246" s="47" t="s">
        <v>35</v>
      </c>
      <c r="E246" s="96">
        <v>3910</v>
      </c>
      <c r="F246" s="99">
        <v>3889.19</v>
      </c>
      <c r="G246" s="88"/>
      <c r="H246" s="100">
        <f>F246</f>
        <v>3889.19</v>
      </c>
      <c r="I246" s="100">
        <f>F246</f>
        <v>3889.19</v>
      </c>
      <c r="J246" s="100"/>
      <c r="K246" s="100"/>
      <c r="L246" s="100"/>
      <c r="M246" s="100"/>
      <c r="N246" s="74">
        <f t="shared" si="48"/>
        <v>0.9946777493606138</v>
      </c>
    </row>
    <row r="247" spans="1:14" s="8" customFormat="1" ht="15">
      <c r="A247" s="65"/>
      <c r="B247" s="15"/>
      <c r="C247" s="40">
        <v>4120</v>
      </c>
      <c r="D247" s="47" t="s">
        <v>36</v>
      </c>
      <c r="E247" s="96">
        <v>130</v>
      </c>
      <c r="F247" s="99">
        <v>126.45</v>
      </c>
      <c r="G247" s="88"/>
      <c r="H247" s="100">
        <f>F247</f>
        <v>126.45</v>
      </c>
      <c r="I247" s="100">
        <f>F247</f>
        <v>126.45</v>
      </c>
      <c r="J247" s="100"/>
      <c r="K247" s="100"/>
      <c r="L247" s="100"/>
      <c r="M247" s="100"/>
      <c r="N247" s="74">
        <f t="shared" si="48"/>
        <v>0.9726923076923077</v>
      </c>
    </row>
    <row r="248" spans="1:14" ht="15">
      <c r="A248" s="63"/>
      <c r="B248" s="11"/>
      <c r="C248" s="12">
        <v>4170</v>
      </c>
      <c r="D248" s="47" t="s">
        <v>19</v>
      </c>
      <c r="E248" s="101">
        <v>28570</v>
      </c>
      <c r="F248" s="102">
        <v>28427.51</v>
      </c>
      <c r="G248" s="96"/>
      <c r="H248" s="100">
        <f>F248</f>
        <v>28427.51</v>
      </c>
      <c r="I248" s="100">
        <f>F248</f>
        <v>28427.51</v>
      </c>
      <c r="J248" s="96"/>
      <c r="K248" s="96"/>
      <c r="L248" s="96"/>
      <c r="M248" s="96"/>
      <c r="N248" s="74">
        <f t="shared" si="48"/>
        <v>0.9950126006300315</v>
      </c>
    </row>
    <row r="249" spans="1:14" ht="15">
      <c r="A249" s="63"/>
      <c r="B249" s="11"/>
      <c r="C249" s="12">
        <v>4300</v>
      </c>
      <c r="D249" s="47" t="s">
        <v>13</v>
      </c>
      <c r="E249" s="101">
        <v>136700</v>
      </c>
      <c r="F249" s="102">
        <v>135959.82</v>
      </c>
      <c r="G249" s="96"/>
      <c r="H249" s="100">
        <f>F249</f>
        <v>135959.82</v>
      </c>
      <c r="I249" s="96"/>
      <c r="J249" s="96"/>
      <c r="K249" s="96"/>
      <c r="L249" s="96"/>
      <c r="M249" s="96"/>
      <c r="N249" s="74">
        <f t="shared" si="48"/>
        <v>0.9945853694220922</v>
      </c>
    </row>
    <row r="250" spans="1:14" s="8" customFormat="1" ht="25.5">
      <c r="A250" s="65"/>
      <c r="B250" s="15">
        <v>80114</v>
      </c>
      <c r="C250" s="10"/>
      <c r="D250" s="27" t="s">
        <v>69</v>
      </c>
      <c r="E250" s="88">
        <f>SUM(E251:E266)</f>
        <v>263850</v>
      </c>
      <c r="F250" s="89">
        <f>SUM(F251:F266)</f>
        <v>263599.13000000006</v>
      </c>
      <c r="G250" s="89" t="e">
        <f>SUM(G251,G252,G253,G254,G255,G256,G257,#REF!,G258,G259,G260,G261,G262,G263,G264,G265,G266)</f>
        <v>#REF!</v>
      </c>
      <c r="H250" s="89">
        <f aca="true" t="shared" si="52" ref="H250:M250">SUM(H251:H266)</f>
        <v>263599.13000000006</v>
      </c>
      <c r="I250" s="89">
        <f t="shared" si="52"/>
        <v>206709.39000000004</v>
      </c>
      <c r="J250" s="89">
        <f t="shared" si="52"/>
        <v>0</v>
      </c>
      <c r="K250" s="89">
        <f t="shared" si="52"/>
        <v>0</v>
      </c>
      <c r="L250" s="89">
        <f t="shared" si="52"/>
        <v>0</v>
      </c>
      <c r="M250" s="89">
        <f t="shared" si="52"/>
        <v>0</v>
      </c>
      <c r="N250" s="74">
        <f t="shared" si="48"/>
        <v>0.9990491946181544</v>
      </c>
    </row>
    <row r="251" spans="1:14" ht="16.5" customHeight="1">
      <c r="A251" s="63"/>
      <c r="B251" s="11"/>
      <c r="C251" s="12">
        <v>3020</v>
      </c>
      <c r="D251" s="47" t="s">
        <v>45</v>
      </c>
      <c r="E251" s="101">
        <v>700</v>
      </c>
      <c r="F251" s="102">
        <v>686.74</v>
      </c>
      <c r="G251" s="96"/>
      <c r="H251" s="96">
        <f>F251</f>
        <v>686.74</v>
      </c>
      <c r="I251" s="96"/>
      <c r="J251" s="96"/>
      <c r="K251" s="96"/>
      <c r="L251" s="96"/>
      <c r="M251" s="96"/>
      <c r="N251" s="74">
        <f t="shared" si="48"/>
        <v>0.9810571428571428</v>
      </c>
    </row>
    <row r="252" spans="1:14" ht="15">
      <c r="A252" s="63"/>
      <c r="B252" s="11"/>
      <c r="C252" s="12">
        <v>4010</v>
      </c>
      <c r="D252" s="47" t="s">
        <v>33</v>
      </c>
      <c r="E252" s="101">
        <v>164120</v>
      </c>
      <c r="F252" s="102">
        <v>164112.26</v>
      </c>
      <c r="G252" s="96"/>
      <c r="H252" s="96">
        <f aca="true" t="shared" si="53" ref="H252:H266">F252</f>
        <v>164112.26</v>
      </c>
      <c r="I252" s="96">
        <f>F252</f>
        <v>164112.26</v>
      </c>
      <c r="J252" s="96"/>
      <c r="K252" s="96"/>
      <c r="L252" s="96"/>
      <c r="M252" s="96"/>
      <c r="N252" s="74">
        <f t="shared" si="48"/>
        <v>0.9999528393858154</v>
      </c>
    </row>
    <row r="253" spans="1:14" ht="15">
      <c r="A253" s="63"/>
      <c r="B253" s="11"/>
      <c r="C253" s="12">
        <v>4040</v>
      </c>
      <c r="D253" s="47" t="s">
        <v>34</v>
      </c>
      <c r="E253" s="101">
        <v>10345</v>
      </c>
      <c r="F253" s="102">
        <v>10344.7</v>
      </c>
      <c r="G253" s="96"/>
      <c r="H253" s="96">
        <f t="shared" si="53"/>
        <v>10344.7</v>
      </c>
      <c r="I253" s="96">
        <f>F253</f>
        <v>10344.7</v>
      </c>
      <c r="J253" s="96"/>
      <c r="K253" s="96"/>
      <c r="L253" s="96"/>
      <c r="M253" s="96"/>
      <c r="N253" s="74">
        <f t="shared" si="48"/>
        <v>0.9999710004833253</v>
      </c>
    </row>
    <row r="254" spans="1:14" ht="15">
      <c r="A254" s="63"/>
      <c r="B254" s="11"/>
      <c r="C254" s="12">
        <v>4110</v>
      </c>
      <c r="D254" s="47" t="s">
        <v>35</v>
      </c>
      <c r="E254" s="101">
        <v>27740</v>
      </c>
      <c r="F254" s="102">
        <v>27739.73</v>
      </c>
      <c r="G254" s="96"/>
      <c r="H254" s="96">
        <f t="shared" si="53"/>
        <v>27739.73</v>
      </c>
      <c r="I254" s="96">
        <f>F254</f>
        <v>27739.73</v>
      </c>
      <c r="J254" s="96"/>
      <c r="K254" s="96"/>
      <c r="L254" s="96"/>
      <c r="M254" s="96"/>
      <c r="N254" s="74">
        <f t="shared" si="48"/>
        <v>0.9999902667627973</v>
      </c>
    </row>
    <row r="255" spans="1:14" ht="15">
      <c r="A255" s="63"/>
      <c r="B255" s="11"/>
      <c r="C255" s="12">
        <v>4120</v>
      </c>
      <c r="D255" s="47" t="s">
        <v>36</v>
      </c>
      <c r="E255" s="101">
        <v>2900</v>
      </c>
      <c r="F255" s="102">
        <v>2882.7</v>
      </c>
      <c r="G255" s="96"/>
      <c r="H255" s="96">
        <f t="shared" si="53"/>
        <v>2882.7</v>
      </c>
      <c r="I255" s="96">
        <f>F255</f>
        <v>2882.7</v>
      </c>
      <c r="J255" s="96"/>
      <c r="K255" s="96"/>
      <c r="L255" s="96"/>
      <c r="M255" s="96"/>
      <c r="N255" s="74">
        <f t="shared" si="48"/>
        <v>0.9940344827586206</v>
      </c>
    </row>
    <row r="256" spans="1:14" ht="15">
      <c r="A256" s="63"/>
      <c r="B256" s="11"/>
      <c r="C256" s="12">
        <v>4170</v>
      </c>
      <c r="D256" s="47" t="s">
        <v>19</v>
      </c>
      <c r="E256" s="101">
        <v>1630</v>
      </c>
      <c r="F256" s="102">
        <v>1630</v>
      </c>
      <c r="G256" s="96"/>
      <c r="H256" s="96">
        <f t="shared" si="53"/>
        <v>1630</v>
      </c>
      <c r="I256" s="96">
        <f>F256</f>
        <v>1630</v>
      </c>
      <c r="J256" s="96"/>
      <c r="K256" s="96"/>
      <c r="L256" s="96"/>
      <c r="M256" s="96"/>
      <c r="N256" s="74">
        <f t="shared" si="48"/>
        <v>1</v>
      </c>
    </row>
    <row r="257" spans="1:14" ht="15">
      <c r="A257" s="63"/>
      <c r="B257" s="11"/>
      <c r="C257" s="12">
        <v>4210</v>
      </c>
      <c r="D257" s="47" t="s">
        <v>20</v>
      </c>
      <c r="E257" s="101">
        <v>6100</v>
      </c>
      <c r="F257" s="102">
        <v>6097.14</v>
      </c>
      <c r="G257" s="96"/>
      <c r="H257" s="96">
        <f t="shared" si="53"/>
        <v>6097.14</v>
      </c>
      <c r="I257" s="96"/>
      <c r="J257" s="96"/>
      <c r="K257" s="96"/>
      <c r="L257" s="96"/>
      <c r="M257" s="96"/>
      <c r="N257" s="74">
        <f t="shared" si="48"/>
        <v>0.9995311475409837</v>
      </c>
    </row>
    <row r="258" spans="1:14" ht="15">
      <c r="A258" s="63"/>
      <c r="B258" s="11"/>
      <c r="C258" s="12">
        <v>4280</v>
      </c>
      <c r="D258" s="47" t="s">
        <v>46</v>
      </c>
      <c r="E258" s="101">
        <v>100</v>
      </c>
      <c r="F258" s="102">
        <v>100</v>
      </c>
      <c r="G258" s="96"/>
      <c r="H258" s="96">
        <f t="shared" si="53"/>
        <v>100</v>
      </c>
      <c r="I258" s="96"/>
      <c r="J258" s="96"/>
      <c r="K258" s="96"/>
      <c r="L258" s="96"/>
      <c r="M258" s="96"/>
      <c r="N258" s="74">
        <f t="shared" si="48"/>
        <v>1</v>
      </c>
    </row>
    <row r="259" spans="1:14" ht="15">
      <c r="A259" s="63"/>
      <c r="B259" s="11"/>
      <c r="C259" s="12">
        <v>4300</v>
      </c>
      <c r="D259" s="47" t="s">
        <v>13</v>
      </c>
      <c r="E259" s="101">
        <v>4145</v>
      </c>
      <c r="F259" s="102">
        <v>4125.82</v>
      </c>
      <c r="G259" s="96"/>
      <c r="H259" s="96">
        <f t="shared" si="53"/>
        <v>4125.82</v>
      </c>
      <c r="I259" s="96"/>
      <c r="J259" s="96"/>
      <c r="K259" s="96"/>
      <c r="L259" s="96"/>
      <c r="M259" s="96"/>
      <c r="N259" s="74">
        <f t="shared" si="48"/>
        <v>0.9953727382388419</v>
      </c>
    </row>
    <row r="260" spans="1:14" ht="21.75" customHeight="1">
      <c r="A260" s="63"/>
      <c r="B260" s="11"/>
      <c r="C260" s="12">
        <v>4370</v>
      </c>
      <c r="D260" s="47" t="s">
        <v>70</v>
      </c>
      <c r="E260" s="101">
        <v>2900</v>
      </c>
      <c r="F260" s="102">
        <v>2793.53</v>
      </c>
      <c r="G260" s="96"/>
      <c r="H260" s="96">
        <f t="shared" si="53"/>
        <v>2793.53</v>
      </c>
      <c r="I260" s="96"/>
      <c r="J260" s="96"/>
      <c r="K260" s="96"/>
      <c r="L260" s="96"/>
      <c r="M260" s="96"/>
      <c r="N260" s="74">
        <f t="shared" si="48"/>
        <v>0.9632862068965518</v>
      </c>
    </row>
    <row r="261" spans="1:14" ht="15">
      <c r="A261" s="63"/>
      <c r="B261" s="11"/>
      <c r="C261" s="12">
        <v>4410</v>
      </c>
      <c r="D261" s="47" t="s">
        <v>38</v>
      </c>
      <c r="E261" s="101">
        <v>770</v>
      </c>
      <c r="F261" s="102">
        <v>738.49</v>
      </c>
      <c r="G261" s="96"/>
      <c r="H261" s="96">
        <f t="shared" si="53"/>
        <v>738.49</v>
      </c>
      <c r="I261" s="96"/>
      <c r="J261" s="96"/>
      <c r="K261" s="96"/>
      <c r="L261" s="96"/>
      <c r="M261" s="96"/>
      <c r="N261" s="74">
        <f t="shared" si="48"/>
        <v>0.9590779220779221</v>
      </c>
    </row>
    <row r="262" spans="1:14" ht="15">
      <c r="A262" s="63"/>
      <c r="B262" s="11"/>
      <c r="C262" s="12">
        <v>4430</v>
      </c>
      <c r="D262" s="47" t="s">
        <v>14</v>
      </c>
      <c r="E262" s="101">
        <v>210</v>
      </c>
      <c r="F262" s="102">
        <v>201</v>
      </c>
      <c r="G262" s="96"/>
      <c r="H262" s="96">
        <f t="shared" si="53"/>
        <v>201</v>
      </c>
      <c r="I262" s="96"/>
      <c r="J262" s="96"/>
      <c r="K262" s="96"/>
      <c r="L262" s="96"/>
      <c r="M262" s="96"/>
      <c r="N262" s="74">
        <f t="shared" si="48"/>
        <v>0.9571428571428572</v>
      </c>
    </row>
    <row r="263" spans="1:14" ht="15">
      <c r="A263" s="63"/>
      <c r="B263" s="11"/>
      <c r="C263" s="12">
        <v>4440</v>
      </c>
      <c r="D263" s="47" t="s">
        <v>47</v>
      </c>
      <c r="E263" s="101">
        <v>19290</v>
      </c>
      <c r="F263" s="102">
        <v>19290</v>
      </c>
      <c r="G263" s="96"/>
      <c r="H263" s="96">
        <f t="shared" si="53"/>
        <v>19290</v>
      </c>
      <c r="I263" s="96"/>
      <c r="J263" s="96"/>
      <c r="K263" s="96"/>
      <c r="L263" s="96"/>
      <c r="M263" s="96"/>
      <c r="N263" s="74">
        <f t="shared" si="48"/>
        <v>1</v>
      </c>
    </row>
    <row r="264" spans="1:14" ht="25.5">
      <c r="A264" s="63"/>
      <c r="B264" s="11"/>
      <c r="C264" s="12">
        <v>4700</v>
      </c>
      <c r="D264" s="47" t="s">
        <v>66</v>
      </c>
      <c r="E264" s="101">
        <v>600</v>
      </c>
      <c r="F264" s="102">
        <v>600</v>
      </c>
      <c r="G264" s="96"/>
      <c r="H264" s="96">
        <f t="shared" si="53"/>
        <v>600</v>
      </c>
      <c r="I264" s="96"/>
      <c r="J264" s="96"/>
      <c r="K264" s="96"/>
      <c r="L264" s="96"/>
      <c r="M264" s="96"/>
      <c r="N264" s="74">
        <f t="shared" si="48"/>
        <v>1</v>
      </c>
    </row>
    <row r="265" spans="1:14" ht="25.5">
      <c r="A265" s="63"/>
      <c r="B265" s="11"/>
      <c r="C265" s="12">
        <v>4740</v>
      </c>
      <c r="D265" s="47" t="s">
        <v>39</v>
      </c>
      <c r="E265" s="101">
        <v>500</v>
      </c>
      <c r="F265" s="102">
        <v>493.75</v>
      </c>
      <c r="G265" s="96"/>
      <c r="H265" s="96">
        <f t="shared" si="53"/>
        <v>493.75</v>
      </c>
      <c r="I265" s="96"/>
      <c r="J265" s="96"/>
      <c r="K265" s="96"/>
      <c r="L265" s="96"/>
      <c r="M265" s="96"/>
      <c r="N265" s="74">
        <f t="shared" si="48"/>
        <v>0.9875</v>
      </c>
    </row>
    <row r="266" spans="1:14" ht="25.5">
      <c r="A266" s="63"/>
      <c r="B266" s="11"/>
      <c r="C266" s="12">
        <v>4750</v>
      </c>
      <c r="D266" s="47" t="s">
        <v>40</v>
      </c>
      <c r="E266" s="101">
        <v>21800</v>
      </c>
      <c r="F266" s="102">
        <v>21763.27</v>
      </c>
      <c r="G266" s="96"/>
      <c r="H266" s="96">
        <f t="shared" si="53"/>
        <v>21763.27</v>
      </c>
      <c r="I266" s="96"/>
      <c r="J266" s="96"/>
      <c r="K266" s="96"/>
      <c r="L266" s="96"/>
      <c r="M266" s="96"/>
      <c r="N266" s="74">
        <f t="shared" si="48"/>
        <v>0.9983151376146789</v>
      </c>
    </row>
    <row r="267" spans="1:14" s="8" customFormat="1" ht="15">
      <c r="A267" s="65"/>
      <c r="B267" s="15">
        <v>80146</v>
      </c>
      <c r="C267" s="10"/>
      <c r="D267" s="27" t="s">
        <v>71</v>
      </c>
      <c r="E267" s="88">
        <f>SUM(E268,E269)</f>
        <v>17774</v>
      </c>
      <c r="F267" s="89">
        <f>SUM(F268,F269)</f>
        <v>17350</v>
      </c>
      <c r="G267" s="89">
        <f aca="true" t="shared" si="54" ref="G267:M267">SUM(G268,G269)</f>
        <v>0</v>
      </c>
      <c r="H267" s="89">
        <f>SUM(H268,H269)</f>
        <v>17350</v>
      </c>
      <c r="I267" s="89">
        <f t="shared" si="54"/>
        <v>350</v>
      </c>
      <c r="J267" s="89">
        <f t="shared" si="54"/>
        <v>0</v>
      </c>
      <c r="K267" s="89">
        <f t="shared" si="54"/>
        <v>0</v>
      </c>
      <c r="L267" s="89">
        <f t="shared" si="54"/>
        <v>0</v>
      </c>
      <c r="M267" s="89">
        <f t="shared" si="54"/>
        <v>0</v>
      </c>
      <c r="N267" s="74">
        <f t="shared" si="48"/>
        <v>0.9761449307977945</v>
      </c>
    </row>
    <row r="268" spans="1:14" ht="15">
      <c r="A268" s="63"/>
      <c r="B268" s="11"/>
      <c r="C268" s="12">
        <v>4170</v>
      </c>
      <c r="D268" s="47" t="s">
        <v>19</v>
      </c>
      <c r="E268" s="101">
        <v>774</v>
      </c>
      <c r="F268" s="102">
        <v>350</v>
      </c>
      <c r="G268" s="96"/>
      <c r="H268" s="96">
        <f>F268</f>
        <v>350</v>
      </c>
      <c r="I268" s="96">
        <v>350</v>
      </c>
      <c r="J268" s="96"/>
      <c r="K268" s="96"/>
      <c r="L268" s="96"/>
      <c r="M268" s="96"/>
      <c r="N268" s="74">
        <f t="shared" si="48"/>
        <v>0.45219638242894056</v>
      </c>
    </row>
    <row r="269" spans="1:14" ht="15">
      <c r="A269" s="63"/>
      <c r="B269" s="11"/>
      <c r="C269" s="12">
        <v>4300</v>
      </c>
      <c r="D269" s="47" t="s">
        <v>13</v>
      </c>
      <c r="E269" s="101">
        <v>17000</v>
      </c>
      <c r="F269" s="102">
        <v>17000</v>
      </c>
      <c r="G269" s="96"/>
      <c r="H269" s="96">
        <f>F269</f>
        <v>17000</v>
      </c>
      <c r="I269" s="96"/>
      <c r="J269" s="96"/>
      <c r="K269" s="96"/>
      <c r="L269" s="96"/>
      <c r="M269" s="96"/>
      <c r="N269" s="74">
        <f t="shared" si="48"/>
        <v>1</v>
      </c>
    </row>
    <row r="270" spans="1:14" s="8" customFormat="1" ht="15">
      <c r="A270" s="65"/>
      <c r="B270" s="15">
        <v>80148</v>
      </c>
      <c r="C270" s="10"/>
      <c r="D270" s="27" t="s">
        <v>111</v>
      </c>
      <c r="E270" s="88">
        <f>SUM(E271:E281)</f>
        <v>221644</v>
      </c>
      <c r="F270" s="90">
        <f>SUM(F271:F281)</f>
        <v>219849.91</v>
      </c>
      <c r="G270" s="90" t="e">
        <f>SUM(G271,G272,G273,G274,G275,G276,G277,G278,G279,G280,G281,#REF!,#REF!)</f>
        <v>#REF!</v>
      </c>
      <c r="H270" s="90">
        <f aca="true" t="shared" si="55" ref="H270:M270">SUM(H271:H281)</f>
        <v>219849.91</v>
      </c>
      <c r="I270" s="90">
        <f t="shared" si="55"/>
        <v>191683.77</v>
      </c>
      <c r="J270" s="90">
        <f t="shared" si="55"/>
        <v>0</v>
      </c>
      <c r="K270" s="90">
        <f t="shared" si="55"/>
        <v>0</v>
      </c>
      <c r="L270" s="90">
        <f t="shared" si="55"/>
        <v>0</v>
      </c>
      <c r="M270" s="90">
        <f t="shared" si="55"/>
        <v>0</v>
      </c>
      <c r="N270" s="74">
        <f t="shared" si="48"/>
        <v>0.9919055331973796</v>
      </c>
    </row>
    <row r="271" spans="1:14" s="8" customFormat="1" ht="15">
      <c r="A271" s="65"/>
      <c r="B271" s="15"/>
      <c r="C271" s="12">
        <v>3020</v>
      </c>
      <c r="D271" s="47" t="s">
        <v>45</v>
      </c>
      <c r="E271" s="101">
        <v>1400</v>
      </c>
      <c r="F271" s="102">
        <v>1261.16</v>
      </c>
      <c r="G271" s="88"/>
      <c r="H271" s="100">
        <f>F271</f>
        <v>1261.16</v>
      </c>
      <c r="I271" s="100"/>
      <c r="J271" s="100"/>
      <c r="K271" s="100"/>
      <c r="L271" s="100"/>
      <c r="M271" s="100"/>
      <c r="N271" s="74">
        <f t="shared" si="48"/>
        <v>0.9008285714285715</v>
      </c>
    </row>
    <row r="272" spans="1:14" ht="15">
      <c r="A272" s="63"/>
      <c r="B272" s="11"/>
      <c r="C272" s="12">
        <v>4010</v>
      </c>
      <c r="D272" s="47" t="s">
        <v>33</v>
      </c>
      <c r="E272" s="101">
        <v>155256</v>
      </c>
      <c r="F272" s="108">
        <v>155215.71</v>
      </c>
      <c r="G272" s="96"/>
      <c r="H272" s="100">
        <f aca="true" t="shared" si="56" ref="H272:H281">F272</f>
        <v>155215.71</v>
      </c>
      <c r="I272" s="96">
        <f>F272</f>
        <v>155215.71</v>
      </c>
      <c r="J272" s="96"/>
      <c r="K272" s="96"/>
      <c r="L272" s="96"/>
      <c r="M272" s="96"/>
      <c r="N272" s="74">
        <f t="shared" si="48"/>
        <v>0.9997404931210387</v>
      </c>
    </row>
    <row r="273" spans="1:14" ht="15">
      <c r="A273" s="63"/>
      <c r="B273" s="11"/>
      <c r="C273" s="12">
        <v>4040</v>
      </c>
      <c r="D273" s="47" t="s">
        <v>34</v>
      </c>
      <c r="E273" s="101">
        <v>10832</v>
      </c>
      <c r="F273" s="102">
        <v>10831.3</v>
      </c>
      <c r="G273" s="96"/>
      <c r="H273" s="100">
        <f t="shared" si="56"/>
        <v>10831.3</v>
      </c>
      <c r="I273" s="96">
        <f>F273</f>
        <v>10831.3</v>
      </c>
      <c r="J273" s="96"/>
      <c r="K273" s="96"/>
      <c r="L273" s="96"/>
      <c r="M273" s="96"/>
      <c r="N273" s="74">
        <f t="shared" si="48"/>
        <v>0.9999353766617429</v>
      </c>
    </row>
    <row r="274" spans="1:14" ht="15">
      <c r="A274" s="63"/>
      <c r="B274" s="11"/>
      <c r="C274" s="12">
        <v>4110</v>
      </c>
      <c r="D274" s="47" t="s">
        <v>35</v>
      </c>
      <c r="E274" s="101">
        <v>23249</v>
      </c>
      <c r="F274" s="102">
        <v>22835.95</v>
      </c>
      <c r="G274" s="96"/>
      <c r="H274" s="100">
        <f t="shared" si="56"/>
        <v>22835.95</v>
      </c>
      <c r="I274" s="96">
        <f>F274</f>
        <v>22835.95</v>
      </c>
      <c r="J274" s="96"/>
      <c r="K274" s="96"/>
      <c r="L274" s="96"/>
      <c r="M274" s="96"/>
      <c r="N274" s="74">
        <f t="shared" si="48"/>
        <v>0.9822336444578261</v>
      </c>
    </row>
    <row r="275" spans="1:14" ht="15">
      <c r="A275" s="63"/>
      <c r="B275" s="11"/>
      <c r="C275" s="12">
        <v>4120</v>
      </c>
      <c r="D275" s="47" t="s">
        <v>36</v>
      </c>
      <c r="E275" s="101">
        <v>3046</v>
      </c>
      <c r="F275" s="102">
        <v>2800.81</v>
      </c>
      <c r="G275" s="96"/>
      <c r="H275" s="100">
        <f t="shared" si="56"/>
        <v>2800.81</v>
      </c>
      <c r="I275" s="96">
        <f>F275</f>
        <v>2800.81</v>
      </c>
      <c r="J275" s="96"/>
      <c r="K275" s="96"/>
      <c r="L275" s="96"/>
      <c r="M275" s="96"/>
      <c r="N275" s="74">
        <f t="shared" si="48"/>
        <v>0.9195042678923178</v>
      </c>
    </row>
    <row r="276" spans="1:14" ht="15">
      <c r="A276" s="63"/>
      <c r="B276" s="11"/>
      <c r="C276" s="12">
        <v>4210</v>
      </c>
      <c r="D276" s="47" t="s">
        <v>20</v>
      </c>
      <c r="E276" s="101">
        <v>9400</v>
      </c>
      <c r="F276" s="102">
        <v>9264.32</v>
      </c>
      <c r="G276" s="96"/>
      <c r="H276" s="100">
        <f t="shared" si="56"/>
        <v>9264.32</v>
      </c>
      <c r="I276" s="96"/>
      <c r="J276" s="96"/>
      <c r="K276" s="96"/>
      <c r="L276" s="96"/>
      <c r="M276" s="96"/>
      <c r="N276" s="74">
        <f t="shared" si="48"/>
        <v>0.9855659574468085</v>
      </c>
    </row>
    <row r="277" spans="1:14" ht="15">
      <c r="A277" s="63"/>
      <c r="B277" s="11"/>
      <c r="C277" s="12">
        <v>4270</v>
      </c>
      <c r="D277" s="47" t="s">
        <v>15</v>
      </c>
      <c r="E277" s="101">
        <v>10100</v>
      </c>
      <c r="F277" s="102">
        <v>9908.2</v>
      </c>
      <c r="G277" s="96"/>
      <c r="H277" s="100">
        <f t="shared" si="56"/>
        <v>9908.2</v>
      </c>
      <c r="I277" s="96"/>
      <c r="J277" s="96"/>
      <c r="K277" s="96"/>
      <c r="L277" s="96"/>
      <c r="M277" s="96"/>
      <c r="N277" s="74">
        <f t="shared" si="48"/>
        <v>0.9810099009900991</v>
      </c>
    </row>
    <row r="278" spans="1:14" ht="15">
      <c r="A278" s="63"/>
      <c r="B278" s="11"/>
      <c r="C278" s="12">
        <v>4280</v>
      </c>
      <c r="D278" s="47" t="s">
        <v>46</v>
      </c>
      <c r="E278" s="101">
        <v>200</v>
      </c>
      <c r="F278" s="102">
        <v>190</v>
      </c>
      <c r="G278" s="96"/>
      <c r="H278" s="100">
        <f t="shared" si="56"/>
        <v>190</v>
      </c>
      <c r="I278" s="96"/>
      <c r="J278" s="96"/>
      <c r="K278" s="96"/>
      <c r="L278" s="96"/>
      <c r="M278" s="96"/>
      <c r="N278" s="74">
        <f t="shared" si="48"/>
        <v>0.95</v>
      </c>
    </row>
    <row r="279" spans="1:14" ht="15">
      <c r="A279" s="63"/>
      <c r="B279" s="11"/>
      <c r="C279" s="12">
        <v>4300</v>
      </c>
      <c r="D279" s="47" t="s">
        <v>13</v>
      </c>
      <c r="E279" s="101">
        <v>900</v>
      </c>
      <c r="F279" s="102">
        <v>341.6</v>
      </c>
      <c r="G279" s="96"/>
      <c r="H279" s="100">
        <f t="shared" si="56"/>
        <v>341.6</v>
      </c>
      <c r="I279" s="96"/>
      <c r="J279" s="96"/>
      <c r="K279" s="96"/>
      <c r="L279" s="96"/>
      <c r="M279" s="96"/>
      <c r="N279" s="74">
        <f t="shared" si="48"/>
        <v>0.3795555555555556</v>
      </c>
    </row>
    <row r="280" spans="1:14" ht="15">
      <c r="A280" s="63"/>
      <c r="B280" s="11"/>
      <c r="C280" s="12">
        <v>4410</v>
      </c>
      <c r="D280" s="47" t="s">
        <v>38</v>
      </c>
      <c r="E280" s="101">
        <v>160</v>
      </c>
      <c r="F280" s="102">
        <v>99.86</v>
      </c>
      <c r="G280" s="96"/>
      <c r="H280" s="100">
        <f t="shared" si="56"/>
        <v>99.86</v>
      </c>
      <c r="I280" s="96"/>
      <c r="J280" s="96"/>
      <c r="K280" s="96"/>
      <c r="L280" s="96"/>
      <c r="M280" s="96"/>
      <c r="N280" s="74">
        <f t="shared" si="48"/>
        <v>0.624125</v>
      </c>
    </row>
    <row r="281" spans="1:14" ht="15">
      <c r="A281" s="63"/>
      <c r="B281" s="11"/>
      <c r="C281" s="12">
        <v>4440</v>
      </c>
      <c r="D281" s="47" t="s">
        <v>126</v>
      </c>
      <c r="E281" s="101">
        <v>7101</v>
      </c>
      <c r="F281" s="102">
        <v>7101</v>
      </c>
      <c r="G281" s="96"/>
      <c r="H281" s="100">
        <f t="shared" si="56"/>
        <v>7101</v>
      </c>
      <c r="I281" s="96"/>
      <c r="J281" s="96"/>
      <c r="K281" s="96"/>
      <c r="L281" s="96"/>
      <c r="M281" s="96"/>
      <c r="N281" s="74">
        <f t="shared" si="48"/>
        <v>1</v>
      </c>
    </row>
    <row r="282" spans="1:14" s="8" customFormat="1" ht="15">
      <c r="A282" s="64">
        <v>851</v>
      </c>
      <c r="B282" s="13"/>
      <c r="C282" s="7"/>
      <c r="D282" s="14" t="s">
        <v>72</v>
      </c>
      <c r="E282" s="72">
        <f>SUM(E283,E286,E300)</f>
        <v>190000</v>
      </c>
      <c r="F282" s="73">
        <f>SUM(F283,F286,F300)</f>
        <v>176022.22000000003</v>
      </c>
      <c r="G282" s="73">
        <f aca="true" t="shared" si="57" ref="G282:M282">SUM(G283,G286,G300)</f>
        <v>0</v>
      </c>
      <c r="H282" s="73">
        <f t="shared" si="57"/>
        <v>106022.22</v>
      </c>
      <c r="I282" s="73">
        <f t="shared" si="57"/>
        <v>31255.719999999998</v>
      </c>
      <c r="J282" s="73">
        <f t="shared" si="57"/>
        <v>38500</v>
      </c>
      <c r="K282" s="73">
        <f t="shared" si="57"/>
        <v>0</v>
      </c>
      <c r="L282" s="73">
        <f t="shared" si="57"/>
        <v>0</v>
      </c>
      <c r="M282" s="73">
        <f t="shared" si="57"/>
        <v>70000</v>
      </c>
      <c r="N282" s="74">
        <f aca="true" t="shared" si="58" ref="N282:N343">SUM(F282/E282)</f>
        <v>0.9264327368421055</v>
      </c>
    </row>
    <row r="283" spans="1:14" s="8" customFormat="1" ht="15">
      <c r="A283" s="65"/>
      <c r="B283" s="15">
        <v>85153</v>
      </c>
      <c r="C283" s="10"/>
      <c r="D283" s="27" t="s">
        <v>73</v>
      </c>
      <c r="E283" s="88">
        <f>SUM(E284,E285)</f>
        <v>5500</v>
      </c>
      <c r="F283" s="89">
        <f>SUM(F284,F285)</f>
        <v>5162.01</v>
      </c>
      <c r="G283" s="89">
        <f aca="true" t="shared" si="59" ref="G283:M283">SUM(G284,G285)</f>
        <v>0</v>
      </c>
      <c r="H283" s="89">
        <f>SUM(H284,H285)</f>
        <v>5162.01</v>
      </c>
      <c r="I283" s="89">
        <f t="shared" si="59"/>
        <v>0</v>
      </c>
      <c r="J283" s="89">
        <f t="shared" si="59"/>
        <v>0</v>
      </c>
      <c r="K283" s="89">
        <f t="shared" si="59"/>
        <v>0</v>
      </c>
      <c r="L283" s="89">
        <f t="shared" si="59"/>
        <v>0</v>
      </c>
      <c r="M283" s="89">
        <f t="shared" si="59"/>
        <v>0</v>
      </c>
      <c r="N283" s="74">
        <f t="shared" si="58"/>
        <v>0.9385472727272728</v>
      </c>
    </row>
    <row r="284" spans="1:14" ht="15">
      <c r="A284" s="63"/>
      <c r="B284" s="11"/>
      <c r="C284" s="12">
        <v>4210</v>
      </c>
      <c r="D284" s="47" t="s">
        <v>20</v>
      </c>
      <c r="E284" s="101">
        <v>2500</v>
      </c>
      <c r="F284" s="102">
        <v>2412.01</v>
      </c>
      <c r="G284" s="96"/>
      <c r="H284" s="96">
        <f>F284</f>
        <v>2412.01</v>
      </c>
      <c r="I284" s="96"/>
      <c r="J284" s="96"/>
      <c r="K284" s="96"/>
      <c r="L284" s="96"/>
      <c r="M284" s="96"/>
      <c r="N284" s="74">
        <f t="shared" si="58"/>
        <v>0.9648040000000001</v>
      </c>
    </row>
    <row r="285" spans="1:14" ht="15">
      <c r="A285" s="63"/>
      <c r="B285" s="11"/>
      <c r="C285" s="12">
        <v>4300</v>
      </c>
      <c r="D285" s="47" t="s">
        <v>13</v>
      </c>
      <c r="E285" s="101">
        <v>3000</v>
      </c>
      <c r="F285" s="102">
        <v>2750</v>
      </c>
      <c r="G285" s="96"/>
      <c r="H285" s="96">
        <f>F285</f>
        <v>2750</v>
      </c>
      <c r="I285" s="96"/>
      <c r="J285" s="96"/>
      <c r="K285" s="96"/>
      <c r="L285" s="96"/>
      <c r="M285" s="96"/>
      <c r="N285" s="74">
        <f t="shared" si="58"/>
        <v>0.9166666666666666</v>
      </c>
    </row>
    <row r="286" spans="1:14" s="8" customFormat="1" ht="15">
      <c r="A286" s="65"/>
      <c r="B286" s="15">
        <v>85154</v>
      </c>
      <c r="C286" s="10"/>
      <c r="D286" s="27" t="s">
        <v>74</v>
      </c>
      <c r="E286" s="88">
        <f>SUM(E287:E299)</f>
        <v>154500</v>
      </c>
      <c r="F286" s="89">
        <f>SUM(F287:F299)</f>
        <v>140860.21000000002</v>
      </c>
      <c r="G286" s="89">
        <f aca="true" t="shared" si="60" ref="G286:M286">SUM(G287,G288,G289,G290,G291,G292,G293,G294,G295,G296,G298,G299)</f>
        <v>0</v>
      </c>
      <c r="H286" s="89">
        <f>SUM(H287:H299)</f>
        <v>100860.21</v>
      </c>
      <c r="I286" s="89">
        <f>SUM(I287:I299)</f>
        <v>31255.719999999998</v>
      </c>
      <c r="J286" s="89">
        <f t="shared" si="60"/>
        <v>38500</v>
      </c>
      <c r="K286" s="89">
        <f t="shared" si="60"/>
        <v>0</v>
      </c>
      <c r="L286" s="89">
        <f t="shared" si="60"/>
        <v>0</v>
      </c>
      <c r="M286" s="89">
        <f t="shared" si="60"/>
        <v>40000</v>
      </c>
      <c r="N286" s="74">
        <f t="shared" si="58"/>
        <v>0.9117165695792881</v>
      </c>
    </row>
    <row r="287" spans="1:14" ht="38.25">
      <c r="A287" s="63"/>
      <c r="B287" s="11"/>
      <c r="C287" s="12">
        <v>2820</v>
      </c>
      <c r="D287" s="47" t="s">
        <v>75</v>
      </c>
      <c r="E287" s="101">
        <v>38500</v>
      </c>
      <c r="F287" s="102">
        <v>38500</v>
      </c>
      <c r="G287" s="96"/>
      <c r="H287" s="96">
        <f>F287</f>
        <v>38500</v>
      </c>
      <c r="I287" s="96"/>
      <c r="J287" s="96">
        <v>38500</v>
      </c>
      <c r="K287" s="96"/>
      <c r="L287" s="96"/>
      <c r="M287" s="96"/>
      <c r="N287" s="74">
        <f t="shared" si="58"/>
        <v>1</v>
      </c>
    </row>
    <row r="288" spans="1:14" ht="15">
      <c r="A288" s="63"/>
      <c r="B288" s="11"/>
      <c r="C288" s="12">
        <v>3110</v>
      </c>
      <c r="D288" s="47" t="s">
        <v>76</v>
      </c>
      <c r="E288" s="101">
        <v>1500</v>
      </c>
      <c r="F288" s="102">
        <v>750</v>
      </c>
      <c r="G288" s="96"/>
      <c r="H288" s="96">
        <f aca="true" t="shared" si="61" ref="H288:H298">F288</f>
        <v>750</v>
      </c>
      <c r="I288" s="96"/>
      <c r="J288" s="96"/>
      <c r="K288" s="96"/>
      <c r="L288" s="96"/>
      <c r="M288" s="96"/>
      <c r="N288" s="74">
        <f t="shared" si="58"/>
        <v>0.5</v>
      </c>
    </row>
    <row r="289" spans="1:14" ht="15">
      <c r="A289" s="63"/>
      <c r="B289" s="11"/>
      <c r="C289" s="12">
        <v>3240</v>
      </c>
      <c r="D289" s="47" t="s">
        <v>77</v>
      </c>
      <c r="E289" s="101">
        <v>1500</v>
      </c>
      <c r="F289" s="102">
        <v>1200</v>
      </c>
      <c r="G289" s="96"/>
      <c r="H289" s="96">
        <f t="shared" si="61"/>
        <v>1200</v>
      </c>
      <c r="I289" s="96"/>
      <c r="J289" s="96"/>
      <c r="K289" s="96"/>
      <c r="L289" s="96"/>
      <c r="M289" s="96"/>
      <c r="N289" s="74">
        <f t="shared" si="58"/>
        <v>0.8</v>
      </c>
    </row>
    <row r="290" spans="1:14" ht="15">
      <c r="A290" s="63"/>
      <c r="B290" s="11"/>
      <c r="C290" s="12">
        <v>4110</v>
      </c>
      <c r="D290" s="47" t="s">
        <v>35</v>
      </c>
      <c r="E290" s="101">
        <v>300</v>
      </c>
      <c r="F290" s="102">
        <v>241.6</v>
      </c>
      <c r="G290" s="96"/>
      <c r="H290" s="96">
        <f t="shared" si="61"/>
        <v>241.6</v>
      </c>
      <c r="I290" s="96">
        <f>F290</f>
        <v>241.6</v>
      </c>
      <c r="J290" s="96"/>
      <c r="K290" s="96"/>
      <c r="L290" s="96"/>
      <c r="M290" s="96"/>
      <c r="N290" s="74">
        <f t="shared" si="58"/>
        <v>0.8053333333333333</v>
      </c>
    </row>
    <row r="291" spans="1:14" ht="15">
      <c r="A291" s="63"/>
      <c r="B291" s="11"/>
      <c r="C291" s="12">
        <v>4120</v>
      </c>
      <c r="D291" s="47" t="s">
        <v>36</v>
      </c>
      <c r="E291" s="101">
        <v>50</v>
      </c>
      <c r="F291" s="102">
        <v>39.2</v>
      </c>
      <c r="G291" s="96"/>
      <c r="H291" s="96">
        <f t="shared" si="61"/>
        <v>39.2</v>
      </c>
      <c r="I291" s="96">
        <f>F291</f>
        <v>39.2</v>
      </c>
      <c r="J291" s="96"/>
      <c r="K291" s="96"/>
      <c r="L291" s="96"/>
      <c r="M291" s="96"/>
      <c r="N291" s="74">
        <f t="shared" si="58"/>
        <v>0.784</v>
      </c>
    </row>
    <row r="292" spans="1:14" ht="15">
      <c r="A292" s="63"/>
      <c r="B292" s="11"/>
      <c r="C292" s="12">
        <v>4170</v>
      </c>
      <c r="D292" s="47" t="s">
        <v>19</v>
      </c>
      <c r="E292" s="101">
        <v>31200</v>
      </c>
      <c r="F292" s="102">
        <v>30974.92</v>
      </c>
      <c r="G292" s="96"/>
      <c r="H292" s="96">
        <f t="shared" si="61"/>
        <v>30974.92</v>
      </c>
      <c r="I292" s="96">
        <f>F292</f>
        <v>30974.92</v>
      </c>
      <c r="J292" s="96"/>
      <c r="K292" s="96"/>
      <c r="L292" s="96"/>
      <c r="M292" s="96"/>
      <c r="N292" s="74">
        <f t="shared" si="58"/>
        <v>0.9927858974358974</v>
      </c>
    </row>
    <row r="293" spans="1:14" ht="15">
      <c r="A293" s="63"/>
      <c r="B293" s="11"/>
      <c r="C293" s="12">
        <v>4210</v>
      </c>
      <c r="D293" s="47" t="s">
        <v>20</v>
      </c>
      <c r="E293" s="101">
        <v>14500</v>
      </c>
      <c r="F293" s="102">
        <v>13819.94</v>
      </c>
      <c r="G293" s="96"/>
      <c r="H293" s="96">
        <f t="shared" si="61"/>
        <v>13819.94</v>
      </c>
      <c r="I293" s="96"/>
      <c r="J293" s="96"/>
      <c r="K293" s="96"/>
      <c r="L293" s="96"/>
      <c r="M293" s="96"/>
      <c r="N293" s="74">
        <f t="shared" si="58"/>
        <v>0.9530993103448276</v>
      </c>
    </row>
    <row r="294" spans="1:14" ht="15">
      <c r="A294" s="63"/>
      <c r="B294" s="11"/>
      <c r="C294" s="12">
        <v>4300</v>
      </c>
      <c r="D294" s="47" t="s">
        <v>13</v>
      </c>
      <c r="E294" s="101">
        <v>25550</v>
      </c>
      <c r="F294" s="102">
        <v>14946.1</v>
      </c>
      <c r="G294" s="96"/>
      <c r="H294" s="96">
        <f t="shared" si="61"/>
        <v>14946.1</v>
      </c>
      <c r="I294" s="96"/>
      <c r="J294" s="96"/>
      <c r="K294" s="96"/>
      <c r="L294" s="96"/>
      <c r="M294" s="96"/>
      <c r="N294" s="74">
        <f t="shared" si="58"/>
        <v>0.5849745596868885</v>
      </c>
    </row>
    <row r="295" spans="1:14" ht="15">
      <c r="A295" s="63"/>
      <c r="B295" s="11"/>
      <c r="C295" s="12">
        <v>4410</v>
      </c>
      <c r="D295" s="47" t="s">
        <v>38</v>
      </c>
      <c r="E295" s="101">
        <v>100</v>
      </c>
      <c r="F295" s="102">
        <v>0</v>
      </c>
      <c r="G295" s="96"/>
      <c r="H295" s="96">
        <f t="shared" si="61"/>
        <v>0</v>
      </c>
      <c r="I295" s="96"/>
      <c r="J295" s="96"/>
      <c r="K295" s="96"/>
      <c r="L295" s="96"/>
      <c r="M295" s="96"/>
      <c r="N295" s="74">
        <f t="shared" si="58"/>
        <v>0</v>
      </c>
    </row>
    <row r="296" spans="1:14" ht="25.5" customHeight="1">
      <c r="A296" s="63"/>
      <c r="B296" s="11"/>
      <c r="C296" s="12">
        <v>4610</v>
      </c>
      <c r="D296" s="47" t="s">
        <v>48</v>
      </c>
      <c r="E296" s="101">
        <v>500</v>
      </c>
      <c r="F296" s="102">
        <v>80</v>
      </c>
      <c r="G296" s="96"/>
      <c r="H296" s="96">
        <f t="shared" si="61"/>
        <v>80</v>
      </c>
      <c r="I296" s="96"/>
      <c r="J296" s="96"/>
      <c r="K296" s="96"/>
      <c r="L296" s="96"/>
      <c r="M296" s="96"/>
      <c r="N296" s="74">
        <f t="shared" si="58"/>
        <v>0.16</v>
      </c>
    </row>
    <row r="297" spans="1:14" ht="17.25" customHeight="1">
      <c r="A297" s="63"/>
      <c r="B297" s="11"/>
      <c r="C297" s="12">
        <v>4700</v>
      </c>
      <c r="D297" s="47" t="s">
        <v>49</v>
      </c>
      <c r="E297" s="101">
        <v>300</v>
      </c>
      <c r="F297" s="102">
        <v>300</v>
      </c>
      <c r="G297" s="96"/>
      <c r="H297" s="96">
        <f t="shared" si="61"/>
        <v>300</v>
      </c>
      <c r="I297" s="96"/>
      <c r="J297" s="96"/>
      <c r="K297" s="96"/>
      <c r="L297" s="96"/>
      <c r="M297" s="96"/>
      <c r="N297" s="74">
        <f t="shared" si="58"/>
        <v>1</v>
      </c>
    </row>
    <row r="298" spans="1:14" ht="25.5">
      <c r="A298" s="63"/>
      <c r="B298" s="11"/>
      <c r="C298" s="12">
        <v>4740</v>
      </c>
      <c r="D298" s="47" t="s">
        <v>39</v>
      </c>
      <c r="E298" s="101">
        <v>500</v>
      </c>
      <c r="F298" s="102">
        <v>8.45</v>
      </c>
      <c r="G298" s="96"/>
      <c r="H298" s="96">
        <f t="shared" si="61"/>
        <v>8.45</v>
      </c>
      <c r="I298" s="96"/>
      <c r="J298" s="96"/>
      <c r="K298" s="96"/>
      <c r="L298" s="96"/>
      <c r="M298" s="96"/>
      <c r="N298" s="74">
        <f t="shared" si="58"/>
        <v>0.0169</v>
      </c>
    </row>
    <row r="299" spans="1:14" ht="15">
      <c r="A299" s="63"/>
      <c r="B299" s="11"/>
      <c r="C299" s="12">
        <v>6050</v>
      </c>
      <c r="D299" s="47" t="s">
        <v>7</v>
      </c>
      <c r="E299" s="101">
        <v>40000</v>
      </c>
      <c r="F299" s="102">
        <v>40000</v>
      </c>
      <c r="G299" s="96"/>
      <c r="H299" s="96"/>
      <c r="I299" s="96"/>
      <c r="J299" s="96"/>
      <c r="K299" s="96"/>
      <c r="L299" s="96"/>
      <c r="M299" s="96">
        <v>40000</v>
      </c>
      <c r="N299" s="74">
        <f t="shared" si="58"/>
        <v>1</v>
      </c>
    </row>
    <row r="300" spans="1:14" s="8" customFormat="1" ht="15">
      <c r="A300" s="65"/>
      <c r="B300" s="15">
        <v>85195</v>
      </c>
      <c r="C300" s="10"/>
      <c r="D300" s="27" t="s">
        <v>12</v>
      </c>
      <c r="E300" s="88">
        <f>SUM(E301)</f>
        <v>30000</v>
      </c>
      <c r="F300" s="88">
        <f aca="true" t="shared" si="62" ref="F300:M300">SUM(F301)</f>
        <v>30000</v>
      </c>
      <c r="G300" s="88">
        <f t="shared" si="62"/>
        <v>0</v>
      </c>
      <c r="H300" s="88">
        <f t="shared" si="62"/>
        <v>0</v>
      </c>
      <c r="I300" s="88">
        <f t="shared" si="62"/>
        <v>0</v>
      </c>
      <c r="J300" s="88">
        <f t="shared" si="62"/>
        <v>0</v>
      </c>
      <c r="K300" s="88">
        <f t="shared" si="62"/>
        <v>0</v>
      </c>
      <c r="L300" s="88">
        <f t="shared" si="62"/>
        <v>0</v>
      </c>
      <c r="M300" s="88">
        <f t="shared" si="62"/>
        <v>30000</v>
      </c>
      <c r="N300" s="74">
        <f t="shared" si="58"/>
        <v>1</v>
      </c>
    </row>
    <row r="301" spans="1:14" ht="51">
      <c r="A301" s="63"/>
      <c r="B301" s="11"/>
      <c r="C301" s="12">
        <v>6220</v>
      </c>
      <c r="D301" s="47" t="s">
        <v>78</v>
      </c>
      <c r="E301" s="101">
        <v>30000</v>
      </c>
      <c r="F301" s="102">
        <v>30000</v>
      </c>
      <c r="G301" s="96"/>
      <c r="H301" s="96"/>
      <c r="I301" s="96"/>
      <c r="J301" s="96"/>
      <c r="K301" s="96"/>
      <c r="L301" s="96"/>
      <c r="M301" s="96">
        <v>30000</v>
      </c>
      <c r="N301" s="74">
        <f t="shared" si="58"/>
        <v>1</v>
      </c>
    </row>
    <row r="302" spans="1:14" s="8" customFormat="1" ht="15">
      <c r="A302" s="64">
        <v>852</v>
      </c>
      <c r="B302" s="13"/>
      <c r="C302" s="7"/>
      <c r="D302" s="14" t="s">
        <v>79</v>
      </c>
      <c r="E302" s="72">
        <f>SUM(E303,E305,E323,E325,E328,E330,E333,E356,E365)</f>
        <v>4274498</v>
      </c>
      <c r="F302" s="75">
        <f>SUM(F303,F305,F323,F325,F328,F330,F333,F356,F365)</f>
        <v>4209785.39</v>
      </c>
      <c r="G302" s="75" t="e">
        <f aca="true" t="shared" si="63" ref="G302:M302">SUM(G303,G305,G323,G325,G328,G330,G333,G356,G365)</f>
        <v>#REF!</v>
      </c>
      <c r="H302" s="75">
        <f t="shared" si="63"/>
        <v>4209785.39</v>
      </c>
      <c r="I302" s="75">
        <f t="shared" si="63"/>
        <v>699798.97</v>
      </c>
      <c r="J302" s="75">
        <f t="shared" si="63"/>
        <v>5284.83</v>
      </c>
      <c r="K302" s="75">
        <f t="shared" si="63"/>
        <v>0</v>
      </c>
      <c r="L302" s="75">
        <f t="shared" si="63"/>
        <v>0</v>
      </c>
      <c r="M302" s="75">
        <f t="shared" si="63"/>
        <v>0</v>
      </c>
      <c r="N302" s="74">
        <f t="shared" si="58"/>
        <v>0.9848607696155197</v>
      </c>
    </row>
    <row r="303" spans="1:14" s="8" customFormat="1" ht="15">
      <c r="A303" s="65"/>
      <c r="B303" s="15">
        <v>85202</v>
      </c>
      <c r="C303" s="10"/>
      <c r="D303" s="27" t="s">
        <v>80</v>
      </c>
      <c r="E303" s="88">
        <f>SUM(E304)</f>
        <v>82183</v>
      </c>
      <c r="F303" s="89">
        <f>SUM(F304)</f>
        <v>82182.21</v>
      </c>
      <c r="G303" s="89">
        <f aca="true" t="shared" si="64" ref="G303:M303">SUM(G304)</f>
        <v>0</v>
      </c>
      <c r="H303" s="89">
        <f>SUM(H304)</f>
        <v>82182.21</v>
      </c>
      <c r="I303" s="89">
        <f t="shared" si="64"/>
        <v>0</v>
      </c>
      <c r="J303" s="89">
        <f t="shared" si="64"/>
        <v>0</v>
      </c>
      <c r="K303" s="89">
        <f t="shared" si="64"/>
        <v>0</v>
      </c>
      <c r="L303" s="89">
        <f t="shared" si="64"/>
        <v>0</v>
      </c>
      <c r="M303" s="89">
        <f t="shared" si="64"/>
        <v>0</v>
      </c>
      <c r="N303" s="74">
        <f t="shared" si="58"/>
        <v>0.9999903873063773</v>
      </c>
    </row>
    <row r="304" spans="1:14" ht="25.5">
      <c r="A304" s="70"/>
      <c r="B304" s="21"/>
      <c r="C304" s="22">
        <v>4330</v>
      </c>
      <c r="D304" s="47" t="s">
        <v>81</v>
      </c>
      <c r="E304" s="101">
        <v>82183</v>
      </c>
      <c r="F304" s="102">
        <v>82182.21</v>
      </c>
      <c r="G304" s="96"/>
      <c r="H304" s="96">
        <f>F304</f>
        <v>82182.21</v>
      </c>
      <c r="I304" s="96"/>
      <c r="J304" s="96"/>
      <c r="K304" s="96"/>
      <c r="L304" s="96"/>
      <c r="M304" s="96"/>
      <c r="N304" s="74">
        <f t="shared" si="58"/>
        <v>0.9999903873063773</v>
      </c>
    </row>
    <row r="305" spans="1:14" s="8" customFormat="1" ht="38.25">
      <c r="A305" s="65"/>
      <c r="B305" s="15">
        <v>85212</v>
      </c>
      <c r="C305" s="10"/>
      <c r="D305" s="27" t="s">
        <v>118</v>
      </c>
      <c r="E305" s="88">
        <f>SUM(E306:E322)</f>
        <v>2590000</v>
      </c>
      <c r="F305" s="89">
        <f>SUM(F306:F322)</f>
        <v>2588531.0799999996</v>
      </c>
      <c r="G305" s="89" t="e">
        <f>SUM(G306,G307,G308,G309,G310,G311,G312,G313,G314,G315,G316,#REF!,G317,G318,G319,G320,G321,G322)</f>
        <v>#REF!</v>
      </c>
      <c r="H305" s="89">
        <f aca="true" t="shared" si="65" ref="H305:M305">SUM(H306:H322)</f>
        <v>2588531.0799999996</v>
      </c>
      <c r="I305" s="89">
        <f t="shared" si="65"/>
        <v>79762.15000000001</v>
      </c>
      <c r="J305" s="89">
        <f t="shared" si="65"/>
        <v>3534.14</v>
      </c>
      <c r="K305" s="89">
        <f t="shared" si="65"/>
        <v>0</v>
      </c>
      <c r="L305" s="89">
        <f t="shared" si="65"/>
        <v>0</v>
      </c>
      <c r="M305" s="89">
        <f t="shared" si="65"/>
        <v>0</v>
      </c>
      <c r="N305" s="74">
        <f t="shared" si="58"/>
        <v>0.9994328494208493</v>
      </c>
    </row>
    <row r="306" spans="1:14" ht="25.5">
      <c r="A306" s="63"/>
      <c r="B306" s="11"/>
      <c r="C306" s="12">
        <v>2910</v>
      </c>
      <c r="D306" s="47" t="s">
        <v>82</v>
      </c>
      <c r="E306" s="101">
        <v>5000</v>
      </c>
      <c r="F306" s="102">
        <v>3534.14</v>
      </c>
      <c r="G306" s="96"/>
      <c r="H306" s="96">
        <f>F306</f>
        <v>3534.14</v>
      </c>
      <c r="I306" s="96"/>
      <c r="J306" s="96">
        <v>3534.14</v>
      </c>
      <c r="K306" s="96"/>
      <c r="L306" s="96"/>
      <c r="M306" s="96"/>
      <c r="N306" s="74">
        <f t="shared" si="58"/>
        <v>0.706828</v>
      </c>
    </row>
    <row r="307" spans="1:14" ht="15">
      <c r="A307" s="63"/>
      <c r="B307" s="11"/>
      <c r="C307" s="12">
        <v>3020</v>
      </c>
      <c r="D307" s="47" t="s">
        <v>45</v>
      </c>
      <c r="E307" s="101">
        <v>200</v>
      </c>
      <c r="F307" s="102">
        <v>200</v>
      </c>
      <c r="G307" s="96"/>
      <c r="H307" s="96">
        <f aca="true" t="shared" si="66" ref="H307:H322">F307</f>
        <v>200</v>
      </c>
      <c r="I307" s="96"/>
      <c r="J307" s="96"/>
      <c r="K307" s="96"/>
      <c r="L307" s="96"/>
      <c r="M307" s="96"/>
      <c r="N307" s="74">
        <f t="shared" si="58"/>
        <v>1</v>
      </c>
    </row>
    <row r="308" spans="1:14" ht="15">
      <c r="A308" s="63"/>
      <c r="B308" s="11"/>
      <c r="C308" s="12">
        <v>3110</v>
      </c>
      <c r="D308" s="47" t="s">
        <v>76</v>
      </c>
      <c r="E308" s="101">
        <v>2486214</v>
      </c>
      <c r="F308" s="102">
        <v>2486213.41</v>
      </c>
      <c r="G308" s="96"/>
      <c r="H308" s="96">
        <f t="shared" si="66"/>
        <v>2486213.41</v>
      </c>
      <c r="I308" s="96"/>
      <c r="J308" s="96"/>
      <c r="K308" s="96"/>
      <c r="L308" s="96"/>
      <c r="M308" s="96"/>
      <c r="N308" s="74">
        <f t="shared" si="58"/>
        <v>0.9999997626913855</v>
      </c>
    </row>
    <row r="309" spans="1:14" ht="15">
      <c r="A309" s="63"/>
      <c r="B309" s="11"/>
      <c r="C309" s="12">
        <v>4010</v>
      </c>
      <c r="D309" s="47" t="s">
        <v>33</v>
      </c>
      <c r="E309" s="101">
        <v>38769</v>
      </c>
      <c r="F309" s="102">
        <v>38769</v>
      </c>
      <c r="G309" s="96"/>
      <c r="H309" s="96">
        <f t="shared" si="66"/>
        <v>38769</v>
      </c>
      <c r="I309" s="96">
        <f>F309</f>
        <v>38769</v>
      </c>
      <c r="J309" s="96"/>
      <c r="K309" s="96"/>
      <c r="L309" s="96"/>
      <c r="M309" s="96"/>
      <c r="N309" s="74">
        <f t="shared" si="58"/>
        <v>1</v>
      </c>
    </row>
    <row r="310" spans="1:14" ht="15">
      <c r="A310" s="63"/>
      <c r="B310" s="11"/>
      <c r="C310" s="12">
        <v>4040</v>
      </c>
      <c r="D310" s="47" t="s">
        <v>34</v>
      </c>
      <c r="E310" s="101">
        <v>3800</v>
      </c>
      <c r="F310" s="102">
        <v>3800</v>
      </c>
      <c r="G310" s="96"/>
      <c r="H310" s="96">
        <f t="shared" si="66"/>
        <v>3800</v>
      </c>
      <c r="I310" s="96">
        <f>F310</f>
        <v>3800</v>
      </c>
      <c r="J310" s="96"/>
      <c r="K310" s="96"/>
      <c r="L310" s="96"/>
      <c r="M310" s="96"/>
      <c r="N310" s="74">
        <f t="shared" si="58"/>
        <v>1</v>
      </c>
    </row>
    <row r="311" spans="1:14" ht="15">
      <c r="A311" s="63"/>
      <c r="B311" s="11"/>
      <c r="C311" s="12">
        <v>4110</v>
      </c>
      <c r="D311" s="47" t="s">
        <v>35</v>
      </c>
      <c r="E311" s="101">
        <v>32539</v>
      </c>
      <c r="F311" s="102">
        <v>32538.88</v>
      </c>
      <c r="G311" s="96"/>
      <c r="H311" s="96">
        <f t="shared" si="66"/>
        <v>32538.88</v>
      </c>
      <c r="I311" s="96">
        <f>F311</f>
        <v>32538.88</v>
      </c>
      <c r="J311" s="96"/>
      <c r="K311" s="96"/>
      <c r="L311" s="96"/>
      <c r="M311" s="96"/>
      <c r="N311" s="74">
        <f t="shared" si="58"/>
        <v>0.9999963121177664</v>
      </c>
    </row>
    <row r="312" spans="1:14" ht="15">
      <c r="A312" s="63"/>
      <c r="B312" s="11"/>
      <c r="C312" s="12">
        <v>4120</v>
      </c>
      <c r="D312" s="47" t="s">
        <v>36</v>
      </c>
      <c r="E312" s="101">
        <v>805</v>
      </c>
      <c r="F312" s="102">
        <v>804.27</v>
      </c>
      <c r="G312" s="96"/>
      <c r="H312" s="96">
        <f t="shared" si="66"/>
        <v>804.27</v>
      </c>
      <c r="I312" s="96">
        <f>F312</f>
        <v>804.27</v>
      </c>
      <c r="J312" s="96"/>
      <c r="K312" s="96"/>
      <c r="L312" s="96"/>
      <c r="M312" s="96"/>
      <c r="N312" s="74">
        <f t="shared" si="58"/>
        <v>0.9990931677018633</v>
      </c>
    </row>
    <row r="313" spans="1:14" ht="15">
      <c r="A313" s="63"/>
      <c r="B313" s="11"/>
      <c r="C313" s="12">
        <v>4170</v>
      </c>
      <c r="D313" s="47" t="s">
        <v>19</v>
      </c>
      <c r="E313" s="101">
        <v>3850</v>
      </c>
      <c r="F313" s="102">
        <v>3850</v>
      </c>
      <c r="G313" s="96"/>
      <c r="H313" s="96">
        <f t="shared" si="66"/>
        <v>3850</v>
      </c>
      <c r="I313" s="96">
        <f>F313</f>
        <v>3850</v>
      </c>
      <c r="J313" s="96"/>
      <c r="K313" s="96"/>
      <c r="L313" s="96"/>
      <c r="M313" s="96"/>
      <c r="N313" s="74">
        <f t="shared" si="58"/>
        <v>1</v>
      </c>
    </row>
    <row r="314" spans="1:14" ht="15">
      <c r="A314" s="63"/>
      <c r="B314" s="11"/>
      <c r="C314" s="12">
        <v>4210</v>
      </c>
      <c r="D314" s="47" t="s">
        <v>20</v>
      </c>
      <c r="E314" s="101">
        <v>2428</v>
      </c>
      <c r="F314" s="102">
        <v>2428</v>
      </c>
      <c r="G314" s="96"/>
      <c r="H314" s="96">
        <f t="shared" si="66"/>
        <v>2428</v>
      </c>
      <c r="I314" s="96"/>
      <c r="J314" s="96"/>
      <c r="K314" s="96"/>
      <c r="L314" s="96"/>
      <c r="M314" s="96"/>
      <c r="N314" s="74">
        <f t="shared" si="58"/>
        <v>1</v>
      </c>
    </row>
    <row r="315" spans="1:14" ht="15">
      <c r="A315" s="63"/>
      <c r="B315" s="11"/>
      <c r="C315" s="12">
        <v>4280</v>
      </c>
      <c r="D315" s="47" t="s">
        <v>46</v>
      </c>
      <c r="E315" s="101">
        <v>40</v>
      </c>
      <c r="F315" s="102">
        <v>40</v>
      </c>
      <c r="G315" s="96"/>
      <c r="H315" s="96">
        <f t="shared" si="66"/>
        <v>40</v>
      </c>
      <c r="I315" s="96"/>
      <c r="J315" s="96"/>
      <c r="K315" s="96"/>
      <c r="L315" s="96"/>
      <c r="M315" s="96"/>
      <c r="N315" s="74">
        <f t="shared" si="58"/>
        <v>1</v>
      </c>
    </row>
    <row r="316" spans="1:14" ht="15">
      <c r="A316" s="63"/>
      <c r="B316" s="11"/>
      <c r="C316" s="12">
        <v>4300</v>
      </c>
      <c r="D316" s="47" t="s">
        <v>13</v>
      </c>
      <c r="E316" s="101">
        <v>9847</v>
      </c>
      <c r="F316" s="102">
        <v>9847</v>
      </c>
      <c r="G316" s="96"/>
      <c r="H316" s="96">
        <f t="shared" si="66"/>
        <v>9847</v>
      </c>
      <c r="I316" s="96"/>
      <c r="J316" s="96"/>
      <c r="K316" s="96"/>
      <c r="L316" s="96"/>
      <c r="M316" s="96"/>
      <c r="N316" s="74">
        <f t="shared" si="58"/>
        <v>1</v>
      </c>
    </row>
    <row r="317" spans="1:14" ht="25.5">
      <c r="A317" s="63"/>
      <c r="B317" s="11"/>
      <c r="C317" s="12">
        <v>4370</v>
      </c>
      <c r="D317" s="47" t="s">
        <v>70</v>
      </c>
      <c r="E317" s="101">
        <v>1930</v>
      </c>
      <c r="F317" s="102">
        <v>1930</v>
      </c>
      <c r="G317" s="96"/>
      <c r="H317" s="96">
        <f t="shared" si="66"/>
        <v>1930</v>
      </c>
      <c r="I317" s="96"/>
      <c r="J317" s="96"/>
      <c r="K317" s="96"/>
      <c r="L317" s="96"/>
      <c r="M317" s="96"/>
      <c r="N317" s="74">
        <f t="shared" si="58"/>
        <v>1</v>
      </c>
    </row>
    <row r="318" spans="1:14" ht="15">
      <c r="A318" s="63"/>
      <c r="B318" s="11"/>
      <c r="C318" s="12">
        <v>4410</v>
      </c>
      <c r="D318" s="47" t="s">
        <v>38</v>
      </c>
      <c r="E318" s="101">
        <v>129</v>
      </c>
      <c r="F318" s="102">
        <v>128.51</v>
      </c>
      <c r="G318" s="96"/>
      <c r="H318" s="96">
        <f t="shared" si="66"/>
        <v>128.51</v>
      </c>
      <c r="I318" s="96"/>
      <c r="J318" s="96"/>
      <c r="K318" s="96"/>
      <c r="L318" s="96"/>
      <c r="M318" s="96"/>
      <c r="N318" s="74">
        <f t="shared" si="58"/>
        <v>0.9962015503875968</v>
      </c>
    </row>
    <row r="319" spans="1:14" ht="15">
      <c r="A319" s="63"/>
      <c r="B319" s="11"/>
      <c r="C319" s="12">
        <v>4440</v>
      </c>
      <c r="D319" s="47" t="s">
        <v>126</v>
      </c>
      <c r="E319" s="101">
        <v>1310</v>
      </c>
      <c r="F319" s="102">
        <v>1309.8</v>
      </c>
      <c r="G319" s="96"/>
      <c r="H319" s="96">
        <f t="shared" si="66"/>
        <v>1309.8</v>
      </c>
      <c r="I319" s="96"/>
      <c r="J319" s="96"/>
      <c r="K319" s="96"/>
      <c r="L319" s="96"/>
      <c r="M319" s="96"/>
      <c r="N319" s="74">
        <f t="shared" si="58"/>
        <v>0.9998473282442748</v>
      </c>
    </row>
    <row r="320" spans="1:14" ht="25.5">
      <c r="A320" s="63"/>
      <c r="B320" s="11"/>
      <c r="C320" s="12">
        <v>4700</v>
      </c>
      <c r="D320" s="47" t="s">
        <v>49</v>
      </c>
      <c r="E320" s="101">
        <v>580</v>
      </c>
      <c r="F320" s="102">
        <v>580</v>
      </c>
      <c r="G320" s="96"/>
      <c r="H320" s="96">
        <f t="shared" si="66"/>
        <v>580</v>
      </c>
      <c r="I320" s="96"/>
      <c r="J320" s="96"/>
      <c r="K320" s="96"/>
      <c r="L320" s="96"/>
      <c r="M320" s="96"/>
      <c r="N320" s="74">
        <f t="shared" si="58"/>
        <v>1</v>
      </c>
    </row>
    <row r="321" spans="1:14" ht="25.5">
      <c r="A321" s="63"/>
      <c r="B321" s="11"/>
      <c r="C321" s="12">
        <v>4740</v>
      </c>
      <c r="D321" s="47" t="s">
        <v>39</v>
      </c>
      <c r="E321" s="101">
        <v>603</v>
      </c>
      <c r="F321" s="102">
        <v>602.07</v>
      </c>
      <c r="G321" s="96"/>
      <c r="H321" s="96">
        <f t="shared" si="66"/>
        <v>602.07</v>
      </c>
      <c r="I321" s="96"/>
      <c r="J321" s="96"/>
      <c r="K321" s="96"/>
      <c r="L321" s="96"/>
      <c r="M321" s="96"/>
      <c r="N321" s="74">
        <f t="shared" si="58"/>
        <v>0.9984577114427862</v>
      </c>
    </row>
    <row r="322" spans="1:14" ht="25.5">
      <c r="A322" s="63"/>
      <c r="B322" s="11"/>
      <c r="C322" s="12">
        <v>4750</v>
      </c>
      <c r="D322" s="47" t="s">
        <v>40</v>
      </c>
      <c r="E322" s="101">
        <v>1956</v>
      </c>
      <c r="F322" s="102">
        <v>1956</v>
      </c>
      <c r="G322" s="96"/>
      <c r="H322" s="96">
        <f t="shared" si="66"/>
        <v>1956</v>
      </c>
      <c r="I322" s="96"/>
      <c r="J322" s="96"/>
      <c r="K322" s="96"/>
      <c r="L322" s="96"/>
      <c r="M322" s="96"/>
      <c r="N322" s="74">
        <f t="shared" si="58"/>
        <v>1</v>
      </c>
    </row>
    <row r="323" spans="1:14" s="8" customFormat="1" ht="63.75">
      <c r="A323" s="65"/>
      <c r="B323" s="15">
        <v>85213</v>
      </c>
      <c r="C323" s="10"/>
      <c r="D323" s="27" t="s">
        <v>133</v>
      </c>
      <c r="E323" s="88">
        <f aca="true" t="shared" si="67" ref="E323:M323">SUM(E324)</f>
        <v>32768</v>
      </c>
      <c r="F323" s="89">
        <f t="shared" si="67"/>
        <v>32715.54</v>
      </c>
      <c r="G323" s="89">
        <f t="shared" si="67"/>
        <v>0</v>
      </c>
      <c r="H323" s="89">
        <f t="shared" si="67"/>
        <v>32715.54</v>
      </c>
      <c r="I323" s="89">
        <f t="shared" si="67"/>
        <v>32715.54</v>
      </c>
      <c r="J323" s="89">
        <f t="shared" si="67"/>
        <v>0</v>
      </c>
      <c r="K323" s="89">
        <f t="shared" si="67"/>
        <v>0</v>
      </c>
      <c r="L323" s="89">
        <f t="shared" si="67"/>
        <v>0</v>
      </c>
      <c r="M323" s="89">
        <f t="shared" si="67"/>
        <v>0</v>
      </c>
      <c r="N323" s="74">
        <f t="shared" si="58"/>
        <v>0.9983990478515625</v>
      </c>
    </row>
    <row r="324" spans="1:14" ht="15">
      <c r="A324" s="63"/>
      <c r="B324" s="11"/>
      <c r="C324" s="12">
        <v>4130</v>
      </c>
      <c r="D324" s="47" t="s">
        <v>84</v>
      </c>
      <c r="E324" s="101">
        <v>32768</v>
      </c>
      <c r="F324" s="102">
        <v>32715.54</v>
      </c>
      <c r="G324" s="96"/>
      <c r="H324" s="96">
        <f>F324</f>
        <v>32715.54</v>
      </c>
      <c r="I324" s="96">
        <v>32715.54</v>
      </c>
      <c r="J324" s="96"/>
      <c r="K324" s="96"/>
      <c r="L324" s="96"/>
      <c r="M324" s="96"/>
      <c r="N324" s="74">
        <f t="shared" si="58"/>
        <v>0.9983990478515625</v>
      </c>
    </row>
    <row r="325" spans="1:14" s="8" customFormat="1" ht="25.5">
      <c r="A325" s="65"/>
      <c r="B325" s="15">
        <v>85214</v>
      </c>
      <c r="C325" s="10"/>
      <c r="D325" s="27" t="s">
        <v>85</v>
      </c>
      <c r="E325" s="88">
        <f aca="true" t="shared" si="68" ref="E325:M325">SUM(E326,E327)</f>
        <v>115500</v>
      </c>
      <c r="F325" s="90">
        <f t="shared" si="68"/>
        <v>114426.71</v>
      </c>
      <c r="G325" s="90">
        <f t="shared" si="68"/>
        <v>0</v>
      </c>
      <c r="H325" s="90">
        <f t="shared" si="68"/>
        <v>114426.71</v>
      </c>
      <c r="I325" s="90">
        <f t="shared" si="68"/>
        <v>0</v>
      </c>
      <c r="J325" s="90">
        <f t="shared" si="68"/>
        <v>0</v>
      </c>
      <c r="K325" s="90">
        <f t="shared" si="68"/>
        <v>0</v>
      </c>
      <c r="L325" s="90">
        <f t="shared" si="68"/>
        <v>0</v>
      </c>
      <c r="M325" s="90">
        <f t="shared" si="68"/>
        <v>0</v>
      </c>
      <c r="N325" s="74">
        <f t="shared" si="58"/>
        <v>0.990707445887446</v>
      </c>
    </row>
    <row r="326" spans="1:14" s="8" customFormat="1" ht="63.75">
      <c r="A326" s="65"/>
      <c r="B326" s="15"/>
      <c r="C326" s="28">
        <v>2910</v>
      </c>
      <c r="D326" s="47" t="s">
        <v>134</v>
      </c>
      <c r="E326" s="96">
        <v>1000</v>
      </c>
      <c r="F326" s="99">
        <v>0</v>
      </c>
      <c r="G326" s="88"/>
      <c r="H326" s="100">
        <f>F326</f>
        <v>0</v>
      </c>
      <c r="I326" s="100"/>
      <c r="J326" s="100">
        <f>F326</f>
        <v>0</v>
      </c>
      <c r="K326" s="100"/>
      <c r="L326" s="100"/>
      <c r="M326" s="100"/>
      <c r="N326" s="74">
        <f t="shared" si="58"/>
        <v>0</v>
      </c>
    </row>
    <row r="327" spans="1:14" ht="15">
      <c r="A327" s="63"/>
      <c r="B327" s="11"/>
      <c r="C327" s="12">
        <v>3110</v>
      </c>
      <c r="D327" s="47" t="s">
        <v>76</v>
      </c>
      <c r="E327" s="101">
        <v>114500</v>
      </c>
      <c r="F327" s="102">
        <v>114426.71</v>
      </c>
      <c r="G327" s="96"/>
      <c r="H327" s="100">
        <f>F327</f>
        <v>114426.71</v>
      </c>
      <c r="I327" s="96"/>
      <c r="J327" s="96"/>
      <c r="K327" s="96"/>
      <c r="L327" s="96"/>
      <c r="M327" s="96"/>
      <c r="N327" s="74">
        <f t="shared" si="58"/>
        <v>0.9993599126637556</v>
      </c>
    </row>
    <row r="328" spans="1:14" s="8" customFormat="1" ht="15">
      <c r="A328" s="65"/>
      <c r="B328" s="15">
        <v>85215</v>
      </c>
      <c r="C328" s="10"/>
      <c r="D328" s="27" t="s">
        <v>86</v>
      </c>
      <c r="E328" s="88">
        <f aca="true" t="shared" si="69" ref="E328:M328">SUM(E329)</f>
        <v>116579</v>
      </c>
      <c r="F328" s="89">
        <f t="shared" si="69"/>
        <v>111991.78</v>
      </c>
      <c r="G328" s="89">
        <f t="shared" si="69"/>
        <v>0</v>
      </c>
      <c r="H328" s="89">
        <f t="shared" si="69"/>
        <v>111991.78</v>
      </c>
      <c r="I328" s="89">
        <f t="shared" si="69"/>
        <v>0</v>
      </c>
      <c r="J328" s="89">
        <f t="shared" si="69"/>
        <v>0</v>
      </c>
      <c r="K328" s="89">
        <f t="shared" si="69"/>
        <v>0</v>
      </c>
      <c r="L328" s="89">
        <f t="shared" si="69"/>
        <v>0</v>
      </c>
      <c r="M328" s="89">
        <f t="shared" si="69"/>
        <v>0</v>
      </c>
      <c r="N328" s="74">
        <f t="shared" si="58"/>
        <v>0.960651403769118</v>
      </c>
    </row>
    <row r="329" spans="1:14" ht="15">
      <c r="A329" s="63"/>
      <c r="B329" s="11"/>
      <c r="C329" s="12">
        <v>3110</v>
      </c>
      <c r="D329" s="47" t="s">
        <v>76</v>
      </c>
      <c r="E329" s="101">
        <v>116579</v>
      </c>
      <c r="F329" s="102">
        <v>111991.78</v>
      </c>
      <c r="G329" s="96"/>
      <c r="H329" s="96">
        <f>F329</f>
        <v>111991.78</v>
      </c>
      <c r="I329" s="96"/>
      <c r="J329" s="96"/>
      <c r="K329" s="96"/>
      <c r="L329" s="96"/>
      <c r="M329" s="96"/>
      <c r="N329" s="74">
        <f t="shared" si="58"/>
        <v>0.960651403769118</v>
      </c>
    </row>
    <row r="330" spans="1:14" ht="15">
      <c r="A330" s="63"/>
      <c r="B330" s="25">
        <v>85216</v>
      </c>
      <c r="C330" s="26"/>
      <c r="D330" s="27" t="s">
        <v>135</v>
      </c>
      <c r="E330" s="93">
        <f>SUM(E331:E332)</f>
        <v>265200</v>
      </c>
      <c r="F330" s="94">
        <f>SUM(F332,F331)</f>
        <v>261395.23</v>
      </c>
      <c r="G330" s="94">
        <f aca="true" t="shared" si="70" ref="G330:L330">SUM(G332,G331)</f>
        <v>0</v>
      </c>
      <c r="H330" s="94">
        <f>SUM(H332,H331)</f>
        <v>261395.23</v>
      </c>
      <c r="I330" s="94">
        <f>SUM(I331:I332)</f>
        <v>0</v>
      </c>
      <c r="J330" s="94">
        <f t="shared" si="70"/>
        <v>1750.69</v>
      </c>
      <c r="K330" s="94">
        <f t="shared" si="70"/>
        <v>0</v>
      </c>
      <c r="L330" s="94">
        <f t="shared" si="70"/>
        <v>0</v>
      </c>
      <c r="M330" s="92">
        <f>SUM(M332)</f>
        <v>0</v>
      </c>
      <c r="N330" s="74">
        <f t="shared" si="58"/>
        <v>0.9856532051282052</v>
      </c>
    </row>
    <row r="331" spans="1:14" ht="63.75">
      <c r="A331" s="63"/>
      <c r="B331" s="25"/>
      <c r="C331" s="28">
        <v>2910</v>
      </c>
      <c r="D331" s="85" t="s">
        <v>134</v>
      </c>
      <c r="E331" s="101">
        <v>4000</v>
      </c>
      <c r="F331" s="102">
        <v>1750.69</v>
      </c>
      <c r="G331" s="92"/>
      <c r="H331" s="102">
        <f>F331</f>
        <v>1750.69</v>
      </c>
      <c r="I331" s="102" t="s">
        <v>151</v>
      </c>
      <c r="J331" s="102">
        <v>1750.69</v>
      </c>
      <c r="K331" s="102"/>
      <c r="L331" s="102"/>
      <c r="M331" s="102"/>
      <c r="N331" s="74">
        <f t="shared" si="58"/>
        <v>0.4376725</v>
      </c>
    </row>
    <row r="332" spans="1:14" ht="15">
      <c r="A332" s="63"/>
      <c r="B332" s="11"/>
      <c r="C332" s="12">
        <v>3110</v>
      </c>
      <c r="D332" s="47" t="s">
        <v>76</v>
      </c>
      <c r="E332" s="101">
        <v>261200</v>
      </c>
      <c r="F332" s="102">
        <v>259644.54</v>
      </c>
      <c r="G332" s="96"/>
      <c r="H332" s="102">
        <f>F332</f>
        <v>259644.54</v>
      </c>
      <c r="I332" s="96"/>
      <c r="J332" s="96"/>
      <c r="K332" s="96"/>
      <c r="L332" s="96"/>
      <c r="M332" s="96"/>
      <c r="N332" s="74">
        <f t="shared" si="58"/>
        <v>0.9940449464012251</v>
      </c>
    </row>
    <row r="333" spans="1:14" s="8" customFormat="1" ht="15">
      <c r="A333" s="65"/>
      <c r="B333" s="15">
        <v>85219</v>
      </c>
      <c r="C333" s="10"/>
      <c r="D333" s="27" t="s">
        <v>87</v>
      </c>
      <c r="E333" s="88">
        <f>SUM(E334:E355)</f>
        <v>447154</v>
      </c>
      <c r="F333" s="89">
        <f>SUM(F334:F355)</f>
        <v>439218.87</v>
      </c>
      <c r="G333" s="89" t="e">
        <f>SUM(G334,#REF!,G335,G336,G337,G338,G339,G340,G341,G342,G343,G344,G345,G346,G347,G348,G349,G350,G351,G352,G353,G354,G355)</f>
        <v>#REF!</v>
      </c>
      <c r="H333" s="89">
        <f aca="true" t="shared" si="71" ref="H333:M333">SUM(H334:H355)</f>
        <v>439218.87</v>
      </c>
      <c r="I333" s="89">
        <f t="shared" si="71"/>
        <v>375642.82</v>
      </c>
      <c r="J333" s="89">
        <f t="shared" si="71"/>
        <v>0</v>
      </c>
      <c r="K333" s="89">
        <f t="shared" si="71"/>
        <v>0</v>
      </c>
      <c r="L333" s="89">
        <f t="shared" si="71"/>
        <v>0</v>
      </c>
      <c r="M333" s="89">
        <f t="shared" si="71"/>
        <v>0</v>
      </c>
      <c r="N333" s="74">
        <f t="shared" si="58"/>
        <v>0.9822541451043711</v>
      </c>
    </row>
    <row r="334" spans="1:14" ht="18" customHeight="1">
      <c r="A334" s="63"/>
      <c r="B334" s="11"/>
      <c r="C334" s="12">
        <v>3020</v>
      </c>
      <c r="D334" s="47" t="s">
        <v>45</v>
      </c>
      <c r="E334" s="101">
        <v>1820</v>
      </c>
      <c r="F334" s="102">
        <v>1806.43</v>
      </c>
      <c r="G334" s="96"/>
      <c r="H334" s="96">
        <f>F334</f>
        <v>1806.43</v>
      </c>
      <c r="I334" s="96"/>
      <c r="J334" s="96"/>
      <c r="K334" s="96"/>
      <c r="L334" s="96"/>
      <c r="M334" s="96"/>
      <c r="N334" s="74">
        <f t="shared" si="58"/>
        <v>0.9925439560439561</v>
      </c>
    </row>
    <row r="335" spans="1:14" ht="15">
      <c r="A335" s="63"/>
      <c r="B335" s="11"/>
      <c r="C335" s="12">
        <v>4010</v>
      </c>
      <c r="D335" s="47" t="s">
        <v>33</v>
      </c>
      <c r="E335" s="101">
        <v>286950</v>
      </c>
      <c r="F335" s="102">
        <v>284157.26</v>
      </c>
      <c r="G335" s="96"/>
      <c r="H335" s="96">
        <f aca="true" t="shared" si="72" ref="H335:H355">F335</f>
        <v>284157.26</v>
      </c>
      <c r="I335" s="96">
        <f>F335</f>
        <v>284157.26</v>
      </c>
      <c r="J335" s="96"/>
      <c r="K335" s="96"/>
      <c r="L335" s="96"/>
      <c r="M335" s="96"/>
      <c r="N335" s="74">
        <f t="shared" si="58"/>
        <v>0.9902675030493118</v>
      </c>
    </row>
    <row r="336" spans="1:14" ht="15">
      <c r="A336" s="63"/>
      <c r="B336" s="11"/>
      <c r="C336" s="12">
        <v>4040</v>
      </c>
      <c r="D336" s="47" t="s">
        <v>34</v>
      </c>
      <c r="E336" s="101">
        <v>19271</v>
      </c>
      <c r="F336" s="102">
        <v>19270.13</v>
      </c>
      <c r="G336" s="96"/>
      <c r="H336" s="96">
        <f t="shared" si="72"/>
        <v>19270.13</v>
      </c>
      <c r="I336" s="96">
        <f>F336</f>
        <v>19270.13</v>
      </c>
      <c r="J336" s="96"/>
      <c r="K336" s="96"/>
      <c r="L336" s="96"/>
      <c r="M336" s="96"/>
      <c r="N336" s="74">
        <f t="shared" si="58"/>
        <v>0.9999548544445022</v>
      </c>
    </row>
    <row r="337" spans="1:14" ht="15">
      <c r="A337" s="63"/>
      <c r="B337" s="11"/>
      <c r="C337" s="12">
        <v>4110</v>
      </c>
      <c r="D337" s="47" t="s">
        <v>35</v>
      </c>
      <c r="E337" s="101">
        <v>48010</v>
      </c>
      <c r="F337" s="102">
        <v>46908.23</v>
      </c>
      <c r="G337" s="96"/>
      <c r="H337" s="96">
        <f t="shared" si="72"/>
        <v>46908.23</v>
      </c>
      <c r="I337" s="96">
        <f>F337</f>
        <v>46908.23</v>
      </c>
      <c r="J337" s="96"/>
      <c r="K337" s="96"/>
      <c r="L337" s="96"/>
      <c r="M337" s="96"/>
      <c r="N337" s="74">
        <f t="shared" si="58"/>
        <v>0.9770512393251407</v>
      </c>
    </row>
    <row r="338" spans="1:14" ht="15">
      <c r="A338" s="63"/>
      <c r="B338" s="11"/>
      <c r="C338" s="12">
        <v>4120</v>
      </c>
      <c r="D338" s="47" t="s">
        <v>36</v>
      </c>
      <c r="E338" s="101">
        <v>4160</v>
      </c>
      <c r="F338" s="102">
        <v>4147.28</v>
      </c>
      <c r="G338" s="96"/>
      <c r="H338" s="96">
        <f t="shared" si="72"/>
        <v>4147.28</v>
      </c>
      <c r="I338" s="96">
        <f>F338</f>
        <v>4147.28</v>
      </c>
      <c r="J338" s="96"/>
      <c r="K338" s="96"/>
      <c r="L338" s="96"/>
      <c r="M338" s="96"/>
      <c r="N338" s="74">
        <f t="shared" si="58"/>
        <v>0.9969423076923076</v>
      </c>
    </row>
    <row r="339" spans="1:14" ht="15">
      <c r="A339" s="63"/>
      <c r="B339" s="11"/>
      <c r="C339" s="12">
        <v>4170</v>
      </c>
      <c r="D339" s="47" t="s">
        <v>19</v>
      </c>
      <c r="E339" s="101">
        <v>21198</v>
      </c>
      <c r="F339" s="102">
        <v>21159.92</v>
      </c>
      <c r="G339" s="96"/>
      <c r="H339" s="96">
        <f t="shared" si="72"/>
        <v>21159.92</v>
      </c>
      <c r="I339" s="96">
        <f>F339</f>
        <v>21159.92</v>
      </c>
      <c r="J339" s="96"/>
      <c r="K339" s="96"/>
      <c r="L339" s="96"/>
      <c r="M339" s="96"/>
      <c r="N339" s="74">
        <f t="shared" si="58"/>
        <v>0.9982036041135955</v>
      </c>
    </row>
    <row r="340" spans="1:14" ht="15">
      <c r="A340" s="63"/>
      <c r="B340" s="11"/>
      <c r="C340" s="12">
        <v>4210</v>
      </c>
      <c r="D340" s="47" t="s">
        <v>20</v>
      </c>
      <c r="E340" s="101">
        <v>10582</v>
      </c>
      <c r="F340" s="102">
        <v>8962.19</v>
      </c>
      <c r="G340" s="96"/>
      <c r="H340" s="96">
        <f t="shared" si="72"/>
        <v>8962.19</v>
      </c>
      <c r="I340" s="96"/>
      <c r="J340" s="96"/>
      <c r="K340" s="96"/>
      <c r="L340" s="96"/>
      <c r="M340" s="96"/>
      <c r="N340" s="74">
        <f t="shared" si="58"/>
        <v>0.8469278019278019</v>
      </c>
    </row>
    <row r="341" spans="1:14" ht="15">
      <c r="A341" s="63"/>
      <c r="B341" s="11"/>
      <c r="C341" s="12">
        <v>4260</v>
      </c>
      <c r="D341" s="47" t="s">
        <v>119</v>
      </c>
      <c r="E341" s="101">
        <v>5171</v>
      </c>
      <c r="F341" s="102">
        <v>4709.56</v>
      </c>
      <c r="G341" s="96"/>
      <c r="H341" s="96">
        <f t="shared" si="72"/>
        <v>4709.56</v>
      </c>
      <c r="I341" s="96"/>
      <c r="J341" s="96"/>
      <c r="K341" s="96"/>
      <c r="L341" s="96"/>
      <c r="M341" s="96"/>
      <c r="N341" s="74">
        <f t="shared" si="58"/>
        <v>0.9107638754592923</v>
      </c>
    </row>
    <row r="342" spans="1:14" ht="15">
      <c r="A342" s="63"/>
      <c r="B342" s="11"/>
      <c r="C342" s="12">
        <v>4270</v>
      </c>
      <c r="D342" s="47" t="s">
        <v>15</v>
      </c>
      <c r="E342" s="101">
        <v>1168</v>
      </c>
      <c r="F342" s="102">
        <v>1168</v>
      </c>
      <c r="G342" s="96"/>
      <c r="H342" s="96">
        <f t="shared" si="72"/>
        <v>1168</v>
      </c>
      <c r="I342" s="96"/>
      <c r="J342" s="96"/>
      <c r="K342" s="96"/>
      <c r="L342" s="96"/>
      <c r="M342" s="96"/>
      <c r="N342" s="74">
        <f t="shared" si="58"/>
        <v>1</v>
      </c>
    </row>
    <row r="343" spans="1:14" ht="15">
      <c r="A343" s="63"/>
      <c r="B343" s="11"/>
      <c r="C343" s="12">
        <v>4280</v>
      </c>
      <c r="D343" s="47" t="s">
        <v>46</v>
      </c>
      <c r="E343" s="101">
        <v>100</v>
      </c>
      <c r="F343" s="102">
        <v>80</v>
      </c>
      <c r="G343" s="96"/>
      <c r="H343" s="96">
        <f t="shared" si="72"/>
        <v>80</v>
      </c>
      <c r="I343" s="96"/>
      <c r="J343" s="96"/>
      <c r="K343" s="96"/>
      <c r="L343" s="96"/>
      <c r="M343" s="96"/>
      <c r="N343" s="74">
        <f t="shared" si="58"/>
        <v>0.8</v>
      </c>
    </row>
    <row r="344" spans="1:14" ht="15">
      <c r="A344" s="63"/>
      <c r="B344" s="11"/>
      <c r="C344" s="12">
        <v>4300</v>
      </c>
      <c r="D344" s="47" t="s">
        <v>13</v>
      </c>
      <c r="E344" s="101">
        <v>22478</v>
      </c>
      <c r="F344" s="102">
        <v>21167.98</v>
      </c>
      <c r="G344" s="96"/>
      <c r="H344" s="96">
        <f t="shared" si="72"/>
        <v>21167.98</v>
      </c>
      <c r="I344" s="96"/>
      <c r="J344" s="96"/>
      <c r="K344" s="96"/>
      <c r="L344" s="96"/>
      <c r="M344" s="96"/>
      <c r="N344" s="74">
        <f aca="true" t="shared" si="73" ref="N344:N393">SUM(F344/E344)</f>
        <v>0.9417199039060414</v>
      </c>
    </row>
    <row r="345" spans="1:14" ht="15">
      <c r="A345" s="63"/>
      <c r="B345" s="11"/>
      <c r="C345" s="12">
        <v>4350</v>
      </c>
      <c r="D345" s="47" t="s">
        <v>63</v>
      </c>
      <c r="E345" s="101">
        <v>892</v>
      </c>
      <c r="F345" s="102">
        <v>888.82</v>
      </c>
      <c r="G345" s="96"/>
      <c r="H345" s="96">
        <f t="shared" si="72"/>
        <v>888.82</v>
      </c>
      <c r="I345" s="96"/>
      <c r="J345" s="96"/>
      <c r="K345" s="96"/>
      <c r="L345" s="96"/>
      <c r="M345" s="96"/>
      <c r="N345" s="74">
        <f t="shared" si="73"/>
        <v>0.9964349775784754</v>
      </c>
    </row>
    <row r="346" spans="1:14" ht="34.5" customHeight="1">
      <c r="A346" s="63"/>
      <c r="B346" s="11"/>
      <c r="C346" s="12">
        <v>4360</v>
      </c>
      <c r="D346" s="47" t="s">
        <v>124</v>
      </c>
      <c r="E346" s="101">
        <v>1118</v>
      </c>
      <c r="F346" s="102">
        <v>1117.34</v>
      </c>
      <c r="G346" s="96"/>
      <c r="H346" s="96">
        <f t="shared" si="72"/>
        <v>1117.34</v>
      </c>
      <c r="I346" s="96"/>
      <c r="J346" s="96"/>
      <c r="K346" s="96"/>
      <c r="L346" s="96"/>
      <c r="M346" s="96"/>
      <c r="N346" s="74">
        <f t="shared" si="73"/>
        <v>0.9994096601073345</v>
      </c>
    </row>
    <row r="347" spans="1:14" ht="38.25">
      <c r="A347" s="63"/>
      <c r="B347" s="11"/>
      <c r="C347" s="12">
        <v>4370</v>
      </c>
      <c r="D347" s="47" t="s">
        <v>136</v>
      </c>
      <c r="E347" s="101">
        <v>1800</v>
      </c>
      <c r="F347" s="102">
        <v>1750.75</v>
      </c>
      <c r="G347" s="96"/>
      <c r="H347" s="96">
        <f t="shared" si="72"/>
        <v>1750.75</v>
      </c>
      <c r="I347" s="96"/>
      <c r="J347" s="96"/>
      <c r="K347" s="96"/>
      <c r="L347" s="96"/>
      <c r="M347" s="96"/>
      <c r="N347" s="74">
        <f t="shared" si="73"/>
        <v>0.9726388888888889</v>
      </c>
    </row>
    <row r="348" spans="1:14" ht="15">
      <c r="A348" s="63"/>
      <c r="B348" s="11"/>
      <c r="C348" s="12">
        <v>4410</v>
      </c>
      <c r="D348" s="47" t="s">
        <v>38</v>
      </c>
      <c r="E348" s="101">
        <v>1244</v>
      </c>
      <c r="F348" s="102">
        <v>1243.66</v>
      </c>
      <c r="G348" s="96"/>
      <c r="H348" s="96">
        <f t="shared" si="72"/>
        <v>1243.66</v>
      </c>
      <c r="I348" s="96"/>
      <c r="J348" s="96"/>
      <c r="K348" s="96"/>
      <c r="L348" s="96"/>
      <c r="M348" s="96"/>
      <c r="N348" s="74">
        <f t="shared" si="73"/>
        <v>0.999726688102894</v>
      </c>
    </row>
    <row r="349" spans="1:14" ht="15">
      <c r="A349" s="63"/>
      <c r="B349" s="11"/>
      <c r="C349" s="12">
        <v>4430</v>
      </c>
      <c r="D349" s="47" t="s">
        <v>14</v>
      </c>
      <c r="E349" s="101">
        <v>475</v>
      </c>
      <c r="F349" s="102">
        <v>475</v>
      </c>
      <c r="G349" s="96"/>
      <c r="H349" s="96">
        <f t="shared" si="72"/>
        <v>475</v>
      </c>
      <c r="I349" s="96"/>
      <c r="J349" s="96"/>
      <c r="K349" s="96"/>
      <c r="L349" s="96"/>
      <c r="M349" s="96"/>
      <c r="N349" s="74">
        <f t="shared" si="73"/>
        <v>1</v>
      </c>
    </row>
    <row r="350" spans="1:14" ht="15">
      <c r="A350" s="63"/>
      <c r="B350" s="11"/>
      <c r="C350" s="12">
        <v>4440</v>
      </c>
      <c r="D350" s="47" t="s">
        <v>126</v>
      </c>
      <c r="E350" s="101">
        <v>8341</v>
      </c>
      <c r="F350" s="102">
        <v>8340.81</v>
      </c>
      <c r="G350" s="96"/>
      <c r="H350" s="96">
        <f t="shared" si="72"/>
        <v>8340.81</v>
      </c>
      <c r="I350" s="96"/>
      <c r="J350" s="96"/>
      <c r="K350" s="96"/>
      <c r="L350" s="96"/>
      <c r="M350" s="96"/>
      <c r="N350" s="74">
        <f t="shared" si="73"/>
        <v>0.9999772209567197</v>
      </c>
    </row>
    <row r="351" spans="1:14" ht="15">
      <c r="A351" s="63"/>
      <c r="B351" s="11"/>
      <c r="C351" s="12">
        <v>4480</v>
      </c>
      <c r="D351" s="47" t="s">
        <v>120</v>
      </c>
      <c r="E351" s="101">
        <v>257</v>
      </c>
      <c r="F351" s="102">
        <v>256.5</v>
      </c>
      <c r="G351" s="96"/>
      <c r="H351" s="96">
        <f t="shared" si="72"/>
        <v>256.5</v>
      </c>
      <c r="I351" s="96"/>
      <c r="J351" s="96"/>
      <c r="K351" s="96"/>
      <c r="L351" s="96"/>
      <c r="M351" s="96"/>
      <c r="N351" s="74">
        <f t="shared" si="73"/>
        <v>0.9980544747081712</v>
      </c>
    </row>
    <row r="352" spans="1:14" ht="25.5">
      <c r="A352" s="63"/>
      <c r="B352" s="11"/>
      <c r="C352" s="12">
        <v>4520</v>
      </c>
      <c r="D352" s="47" t="s">
        <v>114</v>
      </c>
      <c r="E352" s="101">
        <v>669</v>
      </c>
      <c r="F352" s="102">
        <v>661.55</v>
      </c>
      <c r="G352" s="96"/>
      <c r="H352" s="96">
        <f t="shared" si="72"/>
        <v>661.55</v>
      </c>
      <c r="I352" s="96"/>
      <c r="J352" s="96"/>
      <c r="K352" s="96"/>
      <c r="L352" s="96"/>
      <c r="M352" s="96"/>
      <c r="N352" s="74">
        <f t="shared" si="73"/>
        <v>0.9888639760837069</v>
      </c>
    </row>
    <row r="353" spans="1:14" ht="25.5">
      <c r="A353" s="63"/>
      <c r="B353" s="11"/>
      <c r="C353" s="12">
        <v>4700</v>
      </c>
      <c r="D353" s="47" t="s">
        <v>83</v>
      </c>
      <c r="E353" s="101">
        <v>1100</v>
      </c>
      <c r="F353" s="102">
        <v>1100</v>
      </c>
      <c r="G353" s="96"/>
      <c r="H353" s="96">
        <f t="shared" si="72"/>
        <v>1100</v>
      </c>
      <c r="I353" s="96"/>
      <c r="J353" s="96"/>
      <c r="K353" s="96"/>
      <c r="L353" s="96"/>
      <c r="M353" s="96"/>
      <c r="N353" s="74">
        <f t="shared" si="73"/>
        <v>1</v>
      </c>
    </row>
    <row r="354" spans="1:14" ht="25.5">
      <c r="A354" s="63"/>
      <c r="B354" s="11"/>
      <c r="C354" s="12">
        <v>4740</v>
      </c>
      <c r="D354" s="47" t="s">
        <v>39</v>
      </c>
      <c r="E354" s="101">
        <v>2000</v>
      </c>
      <c r="F354" s="102">
        <v>1704.59</v>
      </c>
      <c r="G354" s="96"/>
      <c r="H354" s="96">
        <f t="shared" si="72"/>
        <v>1704.59</v>
      </c>
      <c r="I354" s="96"/>
      <c r="J354" s="96"/>
      <c r="K354" s="96"/>
      <c r="L354" s="96"/>
      <c r="M354" s="96"/>
      <c r="N354" s="74">
        <f t="shared" si="73"/>
        <v>0.8522949999999999</v>
      </c>
    </row>
    <row r="355" spans="1:14" ht="25.5">
      <c r="A355" s="63"/>
      <c r="B355" s="11"/>
      <c r="C355" s="12">
        <v>4750</v>
      </c>
      <c r="D355" s="47" t="s">
        <v>40</v>
      </c>
      <c r="E355" s="101">
        <v>8350</v>
      </c>
      <c r="F355" s="102">
        <v>8142.87</v>
      </c>
      <c r="G355" s="96"/>
      <c r="H355" s="96">
        <f t="shared" si="72"/>
        <v>8142.87</v>
      </c>
      <c r="I355" s="96"/>
      <c r="J355" s="96"/>
      <c r="K355" s="96"/>
      <c r="L355" s="96"/>
      <c r="M355" s="96"/>
      <c r="N355" s="74">
        <f t="shared" si="73"/>
        <v>0.9751940119760479</v>
      </c>
    </row>
    <row r="356" spans="1:14" s="8" customFormat="1" ht="25.5">
      <c r="A356" s="65"/>
      <c r="B356" s="15">
        <v>85228</v>
      </c>
      <c r="C356" s="10"/>
      <c r="D356" s="27" t="s">
        <v>88</v>
      </c>
      <c r="E356" s="88">
        <f>SUM(E357:E364)</f>
        <v>42566</v>
      </c>
      <c r="F356" s="89">
        <f>SUM(F357:F364)</f>
        <v>40609.32</v>
      </c>
      <c r="G356" s="89">
        <f>SUM(G357,G358,G359,G360,G361,G362,G363,G364)</f>
        <v>0</v>
      </c>
      <c r="H356" s="89">
        <f aca="true" t="shared" si="74" ref="H356:M356">SUM(H357:H364)</f>
        <v>40609.32</v>
      </c>
      <c r="I356" s="89">
        <f t="shared" si="74"/>
        <v>38128.76</v>
      </c>
      <c r="J356" s="89">
        <f t="shared" si="74"/>
        <v>0</v>
      </c>
      <c r="K356" s="89">
        <f t="shared" si="74"/>
        <v>0</v>
      </c>
      <c r="L356" s="89">
        <f t="shared" si="74"/>
        <v>0</v>
      </c>
      <c r="M356" s="89">
        <f t="shared" si="74"/>
        <v>0</v>
      </c>
      <c r="N356" s="74">
        <f t="shared" si="73"/>
        <v>0.9540318564112202</v>
      </c>
    </row>
    <row r="357" spans="1:14" ht="15">
      <c r="A357" s="63"/>
      <c r="B357" s="11"/>
      <c r="C357" s="12">
        <v>3020</v>
      </c>
      <c r="D357" s="47" t="s">
        <v>45</v>
      </c>
      <c r="E357" s="101">
        <v>600</v>
      </c>
      <c r="F357" s="102">
        <v>570.8</v>
      </c>
      <c r="G357" s="96"/>
      <c r="H357" s="96">
        <f>F357</f>
        <v>570.8</v>
      </c>
      <c r="I357" s="96"/>
      <c r="J357" s="96"/>
      <c r="K357" s="96"/>
      <c r="L357" s="96"/>
      <c r="M357" s="96"/>
      <c r="N357" s="74">
        <f t="shared" si="73"/>
        <v>0.9513333333333333</v>
      </c>
    </row>
    <row r="358" spans="1:14" ht="15">
      <c r="A358" s="63"/>
      <c r="B358" s="11"/>
      <c r="C358" s="12">
        <v>4010</v>
      </c>
      <c r="D358" s="47" t="s">
        <v>33</v>
      </c>
      <c r="E358" s="101">
        <v>31000</v>
      </c>
      <c r="F358" s="102">
        <v>29839.9</v>
      </c>
      <c r="G358" s="96"/>
      <c r="H358" s="96">
        <f aca="true" t="shared" si="75" ref="H358:H364">F358</f>
        <v>29839.9</v>
      </c>
      <c r="I358" s="96">
        <f>F358</f>
        <v>29839.9</v>
      </c>
      <c r="J358" s="96"/>
      <c r="K358" s="96"/>
      <c r="L358" s="96"/>
      <c r="M358" s="96"/>
      <c r="N358" s="74">
        <f t="shared" si="73"/>
        <v>0.9625774193548388</v>
      </c>
    </row>
    <row r="359" spans="1:14" ht="15">
      <c r="A359" s="63"/>
      <c r="B359" s="11"/>
      <c r="C359" s="12">
        <v>4040</v>
      </c>
      <c r="D359" s="47" t="s">
        <v>34</v>
      </c>
      <c r="E359" s="101">
        <v>2809</v>
      </c>
      <c r="F359" s="102">
        <v>2802.75</v>
      </c>
      <c r="G359" s="96"/>
      <c r="H359" s="96">
        <f t="shared" si="75"/>
        <v>2802.75</v>
      </c>
      <c r="I359" s="96">
        <f>F359</f>
        <v>2802.75</v>
      </c>
      <c r="J359" s="96"/>
      <c r="K359" s="96"/>
      <c r="L359" s="96"/>
      <c r="M359" s="96"/>
      <c r="N359" s="74">
        <f t="shared" si="73"/>
        <v>0.9977750088999644</v>
      </c>
    </row>
    <row r="360" spans="1:14" ht="15">
      <c r="A360" s="63"/>
      <c r="B360" s="11"/>
      <c r="C360" s="12">
        <v>4110</v>
      </c>
      <c r="D360" s="47" t="s">
        <v>35</v>
      </c>
      <c r="E360" s="101">
        <v>5165</v>
      </c>
      <c r="F360" s="102">
        <v>4800.9</v>
      </c>
      <c r="G360" s="96"/>
      <c r="H360" s="96">
        <f t="shared" si="75"/>
        <v>4800.9</v>
      </c>
      <c r="I360" s="96">
        <f>F360</f>
        <v>4800.9</v>
      </c>
      <c r="J360" s="96"/>
      <c r="K360" s="96"/>
      <c r="L360" s="96"/>
      <c r="M360" s="96"/>
      <c r="N360" s="74">
        <f t="shared" si="73"/>
        <v>0.9295062923523717</v>
      </c>
    </row>
    <row r="361" spans="1:14" ht="15">
      <c r="A361" s="63"/>
      <c r="B361" s="11"/>
      <c r="C361" s="12">
        <v>4120</v>
      </c>
      <c r="D361" s="47" t="s">
        <v>36</v>
      </c>
      <c r="E361" s="101">
        <v>900</v>
      </c>
      <c r="F361" s="102">
        <v>685.21</v>
      </c>
      <c r="G361" s="96"/>
      <c r="H361" s="96">
        <f t="shared" si="75"/>
        <v>685.21</v>
      </c>
      <c r="I361" s="96">
        <f>F361</f>
        <v>685.21</v>
      </c>
      <c r="J361" s="96"/>
      <c r="K361" s="96"/>
      <c r="L361" s="96"/>
      <c r="M361" s="96"/>
      <c r="N361" s="74">
        <f t="shared" si="73"/>
        <v>0.7613444444444445</v>
      </c>
    </row>
    <row r="362" spans="1:14" ht="15">
      <c r="A362" s="63"/>
      <c r="B362" s="11"/>
      <c r="C362" s="12">
        <v>4210</v>
      </c>
      <c r="D362" s="47" t="s">
        <v>20</v>
      </c>
      <c r="E362" s="101">
        <v>20</v>
      </c>
      <c r="F362" s="102">
        <v>0</v>
      </c>
      <c r="G362" s="96"/>
      <c r="H362" s="96">
        <f t="shared" si="75"/>
        <v>0</v>
      </c>
      <c r="I362" s="96"/>
      <c r="J362" s="96"/>
      <c r="K362" s="96"/>
      <c r="L362" s="96"/>
      <c r="M362" s="96"/>
      <c r="N362" s="74">
        <f t="shared" si="73"/>
        <v>0</v>
      </c>
    </row>
    <row r="363" spans="1:14" ht="15">
      <c r="A363" s="63"/>
      <c r="B363" s="11"/>
      <c r="C363" s="12">
        <v>4410</v>
      </c>
      <c r="D363" s="47" t="s">
        <v>38</v>
      </c>
      <c r="E363" s="101">
        <v>500</v>
      </c>
      <c r="F363" s="102">
        <v>338</v>
      </c>
      <c r="G363" s="96"/>
      <c r="H363" s="96">
        <f t="shared" si="75"/>
        <v>338</v>
      </c>
      <c r="I363" s="96"/>
      <c r="J363" s="96"/>
      <c r="K363" s="96"/>
      <c r="L363" s="96"/>
      <c r="M363" s="96"/>
      <c r="N363" s="74">
        <f t="shared" si="73"/>
        <v>0.676</v>
      </c>
    </row>
    <row r="364" spans="1:14" ht="15">
      <c r="A364" s="63"/>
      <c r="B364" s="11"/>
      <c r="C364" s="12">
        <v>4440</v>
      </c>
      <c r="D364" s="47" t="s">
        <v>126</v>
      </c>
      <c r="E364" s="101">
        <v>1572</v>
      </c>
      <c r="F364" s="102">
        <v>1571.76</v>
      </c>
      <c r="G364" s="96"/>
      <c r="H364" s="96">
        <f t="shared" si="75"/>
        <v>1571.76</v>
      </c>
      <c r="I364" s="96"/>
      <c r="J364" s="96"/>
      <c r="K364" s="96"/>
      <c r="L364" s="96"/>
      <c r="M364" s="96"/>
      <c r="N364" s="74">
        <f t="shared" si="73"/>
        <v>0.9998473282442748</v>
      </c>
    </row>
    <row r="365" spans="1:14" s="8" customFormat="1" ht="15">
      <c r="A365" s="65"/>
      <c r="B365" s="30">
        <v>85295</v>
      </c>
      <c r="C365" s="10"/>
      <c r="D365" s="27" t="s">
        <v>12</v>
      </c>
      <c r="E365" s="88">
        <f>SUM(E366:E394)</f>
        <v>582548</v>
      </c>
      <c r="F365" s="90">
        <f>SUM(F366:F394)</f>
        <v>538714.65</v>
      </c>
      <c r="G365" s="90">
        <f>SUM(G366,G367,G368,G369,G370,G371,G372,G373,G374,G375,G376,G377,G378,G379,G380,G381,G382,G383,G384,G385,G386,G387,G388,G389,G390,G391,G392,G393,G394)</f>
        <v>0</v>
      </c>
      <c r="H365" s="90">
        <f aca="true" t="shared" si="76" ref="H365:M365">SUM(H366:H394)</f>
        <v>538714.65</v>
      </c>
      <c r="I365" s="90">
        <f t="shared" si="76"/>
        <v>173549.7</v>
      </c>
      <c r="J365" s="90">
        <f t="shared" si="76"/>
        <v>0</v>
      </c>
      <c r="K365" s="90">
        <f t="shared" si="76"/>
        <v>0</v>
      </c>
      <c r="L365" s="90">
        <f t="shared" si="76"/>
        <v>0</v>
      </c>
      <c r="M365" s="90">
        <f t="shared" si="76"/>
        <v>0</v>
      </c>
      <c r="N365" s="74">
        <f t="shared" si="73"/>
        <v>0.9247558141131719</v>
      </c>
    </row>
    <row r="366" spans="1:14" ht="15">
      <c r="A366" s="63"/>
      <c r="B366" s="11"/>
      <c r="C366" s="12">
        <v>3110</v>
      </c>
      <c r="D366" s="47" t="s">
        <v>76</v>
      </c>
      <c r="E366" s="96">
        <v>285000</v>
      </c>
      <c r="F366" s="99">
        <v>244000</v>
      </c>
      <c r="G366" s="96"/>
      <c r="H366" s="96">
        <f>F366</f>
        <v>244000</v>
      </c>
      <c r="I366" s="96"/>
      <c r="J366" s="96"/>
      <c r="K366" s="96"/>
      <c r="L366" s="96"/>
      <c r="M366" s="96"/>
      <c r="N366" s="74">
        <f t="shared" si="73"/>
        <v>0.856140350877193</v>
      </c>
    </row>
    <row r="367" spans="1:14" ht="15">
      <c r="A367" s="63"/>
      <c r="B367" s="11"/>
      <c r="C367" s="12">
        <v>3117</v>
      </c>
      <c r="D367" s="47" t="s">
        <v>76</v>
      </c>
      <c r="E367" s="96">
        <v>2550</v>
      </c>
      <c r="F367" s="99">
        <v>2550</v>
      </c>
      <c r="G367" s="96"/>
      <c r="H367" s="96">
        <f aca="true" t="shared" si="77" ref="H367:H394">F367</f>
        <v>2550</v>
      </c>
      <c r="I367" s="96"/>
      <c r="J367" s="96"/>
      <c r="K367" s="96"/>
      <c r="L367" s="96"/>
      <c r="M367" s="96"/>
      <c r="N367" s="74">
        <f t="shared" si="73"/>
        <v>1</v>
      </c>
    </row>
    <row r="368" spans="1:14" ht="15">
      <c r="A368" s="63"/>
      <c r="B368" s="11"/>
      <c r="C368" s="12">
        <v>3119</v>
      </c>
      <c r="D368" s="47" t="s">
        <v>76</v>
      </c>
      <c r="E368" s="96">
        <v>450</v>
      </c>
      <c r="F368" s="99">
        <v>450</v>
      </c>
      <c r="G368" s="96"/>
      <c r="H368" s="96">
        <f t="shared" si="77"/>
        <v>450</v>
      </c>
      <c r="I368" s="96"/>
      <c r="J368" s="96"/>
      <c r="K368" s="96"/>
      <c r="L368" s="96"/>
      <c r="M368" s="96"/>
      <c r="N368" s="74">
        <f t="shared" si="73"/>
        <v>1</v>
      </c>
    </row>
    <row r="369" spans="1:14" ht="15">
      <c r="A369" s="63"/>
      <c r="B369" s="11"/>
      <c r="C369" s="12">
        <v>4017</v>
      </c>
      <c r="D369" s="47" t="s">
        <v>33</v>
      </c>
      <c r="E369" s="96">
        <v>4930</v>
      </c>
      <c r="F369" s="99">
        <v>4926.61</v>
      </c>
      <c r="G369" s="96"/>
      <c r="H369" s="96">
        <f t="shared" si="77"/>
        <v>4926.61</v>
      </c>
      <c r="I369" s="96">
        <f>F369</f>
        <v>4926.61</v>
      </c>
      <c r="J369" s="96"/>
      <c r="K369" s="96"/>
      <c r="L369" s="96"/>
      <c r="M369" s="96"/>
      <c r="N369" s="74">
        <f t="shared" si="73"/>
        <v>0.9993123732251521</v>
      </c>
    </row>
    <row r="370" spans="1:14" ht="15">
      <c r="A370" s="63"/>
      <c r="B370" s="11"/>
      <c r="C370" s="12">
        <v>4019</v>
      </c>
      <c r="D370" s="47" t="s">
        <v>33</v>
      </c>
      <c r="E370" s="96">
        <v>870</v>
      </c>
      <c r="F370" s="99">
        <v>869.39</v>
      </c>
      <c r="G370" s="96"/>
      <c r="H370" s="96">
        <f t="shared" si="77"/>
        <v>869.39</v>
      </c>
      <c r="I370" s="96">
        <f aca="true" t="shared" si="78" ref="I370:I376">F370</f>
        <v>869.39</v>
      </c>
      <c r="J370" s="96"/>
      <c r="K370" s="96"/>
      <c r="L370" s="96"/>
      <c r="M370" s="96"/>
      <c r="N370" s="74">
        <f t="shared" si="73"/>
        <v>0.9992988505747127</v>
      </c>
    </row>
    <row r="371" spans="1:14" ht="15">
      <c r="A371" s="63"/>
      <c r="B371" s="11"/>
      <c r="C371" s="12">
        <v>4117</v>
      </c>
      <c r="D371" s="47" t="s">
        <v>35</v>
      </c>
      <c r="E371" s="96">
        <v>8143</v>
      </c>
      <c r="F371" s="99">
        <v>8139.57</v>
      </c>
      <c r="G371" s="96"/>
      <c r="H371" s="96">
        <f t="shared" si="77"/>
        <v>8139.57</v>
      </c>
      <c r="I371" s="96">
        <f t="shared" si="78"/>
        <v>8139.57</v>
      </c>
      <c r="J371" s="96"/>
      <c r="K371" s="96"/>
      <c r="L371" s="96"/>
      <c r="M371" s="96"/>
      <c r="N371" s="74">
        <f t="shared" si="73"/>
        <v>0.999578779319661</v>
      </c>
    </row>
    <row r="372" spans="1:14" ht="15">
      <c r="A372" s="63"/>
      <c r="B372" s="11"/>
      <c r="C372" s="12">
        <v>4119</v>
      </c>
      <c r="D372" s="47" t="s">
        <v>35</v>
      </c>
      <c r="E372" s="96">
        <v>1437</v>
      </c>
      <c r="F372" s="99">
        <v>1436.38</v>
      </c>
      <c r="G372" s="96"/>
      <c r="H372" s="96">
        <f t="shared" si="77"/>
        <v>1436.38</v>
      </c>
      <c r="I372" s="96">
        <f t="shared" si="78"/>
        <v>1436.38</v>
      </c>
      <c r="J372" s="96"/>
      <c r="K372" s="96"/>
      <c r="L372" s="96"/>
      <c r="M372" s="96"/>
      <c r="N372" s="74">
        <f t="shared" si="73"/>
        <v>0.9995685455810718</v>
      </c>
    </row>
    <row r="373" spans="1:14" ht="15">
      <c r="A373" s="63"/>
      <c r="B373" s="11"/>
      <c r="C373" s="12">
        <v>4127</v>
      </c>
      <c r="D373" s="47" t="s">
        <v>36</v>
      </c>
      <c r="E373" s="96">
        <v>613</v>
      </c>
      <c r="F373" s="99">
        <v>609.18</v>
      </c>
      <c r="G373" s="96"/>
      <c r="H373" s="96">
        <f t="shared" si="77"/>
        <v>609.18</v>
      </c>
      <c r="I373" s="96">
        <f t="shared" si="78"/>
        <v>609.18</v>
      </c>
      <c r="J373" s="96"/>
      <c r="K373" s="96"/>
      <c r="L373" s="96"/>
      <c r="M373" s="96"/>
      <c r="N373" s="74">
        <f t="shared" si="73"/>
        <v>0.9937683523654159</v>
      </c>
    </row>
    <row r="374" spans="1:14" ht="15">
      <c r="A374" s="63"/>
      <c r="B374" s="11"/>
      <c r="C374" s="12">
        <v>4129</v>
      </c>
      <c r="D374" s="47" t="s">
        <v>36</v>
      </c>
      <c r="E374" s="96">
        <v>108</v>
      </c>
      <c r="F374" s="99">
        <v>107.5</v>
      </c>
      <c r="G374" s="96"/>
      <c r="H374" s="96">
        <f t="shared" si="77"/>
        <v>107.5</v>
      </c>
      <c r="I374" s="96">
        <f t="shared" si="78"/>
        <v>107.5</v>
      </c>
      <c r="J374" s="96"/>
      <c r="K374" s="96"/>
      <c r="L374" s="96"/>
      <c r="M374" s="96"/>
      <c r="N374" s="74">
        <f t="shared" si="73"/>
        <v>0.9953703703703703</v>
      </c>
    </row>
    <row r="375" spans="1:14" ht="15">
      <c r="A375" s="63"/>
      <c r="B375" s="11"/>
      <c r="C375" s="12">
        <v>4177</v>
      </c>
      <c r="D375" s="47" t="s">
        <v>19</v>
      </c>
      <c r="E375" s="96">
        <v>133846</v>
      </c>
      <c r="F375" s="99">
        <v>133841.9</v>
      </c>
      <c r="G375" s="96"/>
      <c r="H375" s="96">
        <f t="shared" si="77"/>
        <v>133841.9</v>
      </c>
      <c r="I375" s="96">
        <f t="shared" si="78"/>
        <v>133841.9</v>
      </c>
      <c r="J375" s="96"/>
      <c r="K375" s="96"/>
      <c r="L375" s="96"/>
      <c r="M375" s="96"/>
      <c r="N375" s="74">
        <f t="shared" si="73"/>
        <v>0.9999693677808824</v>
      </c>
    </row>
    <row r="376" spans="1:14" ht="15">
      <c r="A376" s="63"/>
      <c r="B376" s="11"/>
      <c r="C376" s="12">
        <v>4179</v>
      </c>
      <c r="D376" s="47" t="s">
        <v>19</v>
      </c>
      <c r="E376" s="96">
        <v>23622</v>
      </c>
      <c r="F376" s="99">
        <v>23619.17</v>
      </c>
      <c r="G376" s="96"/>
      <c r="H376" s="96">
        <f t="shared" si="77"/>
        <v>23619.17</v>
      </c>
      <c r="I376" s="96">
        <f t="shared" si="78"/>
        <v>23619.17</v>
      </c>
      <c r="J376" s="96"/>
      <c r="K376" s="96"/>
      <c r="L376" s="96"/>
      <c r="M376" s="96"/>
      <c r="N376" s="74">
        <f t="shared" si="73"/>
        <v>0.9998801964270595</v>
      </c>
    </row>
    <row r="377" spans="1:14" ht="15">
      <c r="A377" s="63"/>
      <c r="B377" s="11"/>
      <c r="C377" s="12">
        <v>4217</v>
      </c>
      <c r="D377" s="47" t="s">
        <v>20</v>
      </c>
      <c r="E377" s="96">
        <v>29818</v>
      </c>
      <c r="F377" s="99">
        <v>29818</v>
      </c>
      <c r="G377" s="96"/>
      <c r="H377" s="96">
        <f t="shared" si="77"/>
        <v>29818</v>
      </c>
      <c r="I377" s="96"/>
      <c r="J377" s="96"/>
      <c r="K377" s="96"/>
      <c r="L377" s="96"/>
      <c r="M377" s="96"/>
      <c r="N377" s="74">
        <f t="shared" si="73"/>
        <v>1</v>
      </c>
    </row>
    <row r="378" spans="1:14" ht="15">
      <c r="A378" s="63"/>
      <c r="B378" s="11"/>
      <c r="C378" s="12">
        <v>4219</v>
      </c>
      <c r="D378" s="47" t="s">
        <v>20</v>
      </c>
      <c r="E378" s="96">
        <v>5262</v>
      </c>
      <c r="F378" s="99">
        <v>5262</v>
      </c>
      <c r="G378" s="96"/>
      <c r="H378" s="96">
        <f t="shared" si="77"/>
        <v>5262</v>
      </c>
      <c r="I378" s="96"/>
      <c r="J378" s="96"/>
      <c r="K378" s="96"/>
      <c r="L378" s="96"/>
      <c r="M378" s="96"/>
      <c r="N378" s="74">
        <f t="shared" si="73"/>
        <v>1</v>
      </c>
    </row>
    <row r="379" spans="1:14" ht="15">
      <c r="A379" s="63"/>
      <c r="B379" s="11"/>
      <c r="C379" s="12">
        <v>4267</v>
      </c>
      <c r="D379" s="47" t="s">
        <v>23</v>
      </c>
      <c r="E379" s="96">
        <v>7140</v>
      </c>
      <c r="F379" s="99">
        <v>5771.31</v>
      </c>
      <c r="G379" s="96"/>
      <c r="H379" s="96">
        <f t="shared" si="77"/>
        <v>5771.31</v>
      </c>
      <c r="I379" s="96"/>
      <c r="J379" s="96"/>
      <c r="K379" s="96"/>
      <c r="L379" s="96"/>
      <c r="M379" s="96"/>
      <c r="N379" s="74">
        <f t="shared" si="73"/>
        <v>0.8083067226890757</v>
      </c>
    </row>
    <row r="380" spans="1:14" ht="15">
      <c r="A380" s="63"/>
      <c r="B380" s="11"/>
      <c r="C380" s="12">
        <v>4269</v>
      </c>
      <c r="D380" s="47" t="s">
        <v>119</v>
      </c>
      <c r="E380" s="96">
        <v>1260</v>
      </c>
      <c r="F380" s="99">
        <v>1018.47</v>
      </c>
      <c r="G380" s="96"/>
      <c r="H380" s="96">
        <f t="shared" si="77"/>
        <v>1018.47</v>
      </c>
      <c r="I380" s="96"/>
      <c r="J380" s="96"/>
      <c r="K380" s="96"/>
      <c r="L380" s="96"/>
      <c r="M380" s="96"/>
      <c r="N380" s="74">
        <f t="shared" si="73"/>
        <v>0.8083095238095238</v>
      </c>
    </row>
    <row r="381" spans="1:14" ht="15">
      <c r="A381" s="63"/>
      <c r="B381" s="11"/>
      <c r="C381" s="12">
        <v>4307</v>
      </c>
      <c r="D381" s="47" t="s">
        <v>13</v>
      </c>
      <c r="E381" s="96">
        <v>61454</v>
      </c>
      <c r="F381" s="99">
        <v>60439.77</v>
      </c>
      <c r="G381" s="96"/>
      <c r="H381" s="96">
        <f t="shared" si="77"/>
        <v>60439.77</v>
      </c>
      <c r="I381" s="96"/>
      <c r="J381" s="96"/>
      <c r="K381" s="96"/>
      <c r="L381" s="96"/>
      <c r="M381" s="96"/>
      <c r="N381" s="74">
        <f t="shared" si="73"/>
        <v>0.983496110912227</v>
      </c>
    </row>
    <row r="382" spans="1:14" ht="15">
      <c r="A382" s="63"/>
      <c r="B382" s="11"/>
      <c r="C382" s="12">
        <v>4309</v>
      </c>
      <c r="D382" s="47" t="s">
        <v>13</v>
      </c>
      <c r="E382" s="96">
        <v>10842</v>
      </c>
      <c r="F382" s="99">
        <v>10665.87</v>
      </c>
      <c r="G382" s="96"/>
      <c r="H382" s="96">
        <f t="shared" si="77"/>
        <v>10665.87</v>
      </c>
      <c r="I382" s="96"/>
      <c r="J382" s="96"/>
      <c r="K382" s="96"/>
      <c r="L382" s="96"/>
      <c r="M382" s="96"/>
      <c r="N382" s="74">
        <f t="shared" si="73"/>
        <v>0.9837548422800222</v>
      </c>
    </row>
    <row r="383" spans="1:14" ht="25.5">
      <c r="A383" s="63"/>
      <c r="B383" s="11"/>
      <c r="C383" s="12">
        <v>4367</v>
      </c>
      <c r="D383" s="47" t="s">
        <v>124</v>
      </c>
      <c r="E383" s="96">
        <v>510</v>
      </c>
      <c r="F383" s="99">
        <v>510</v>
      </c>
      <c r="G383" s="96"/>
      <c r="H383" s="96">
        <f t="shared" si="77"/>
        <v>510</v>
      </c>
      <c r="I383" s="96"/>
      <c r="J383" s="96"/>
      <c r="K383" s="96"/>
      <c r="L383" s="96"/>
      <c r="M383" s="96"/>
      <c r="N383" s="74">
        <f t="shared" si="73"/>
        <v>1</v>
      </c>
    </row>
    <row r="384" spans="1:14" ht="21" customHeight="1">
      <c r="A384" s="63"/>
      <c r="B384" s="11"/>
      <c r="C384" s="12">
        <v>4369</v>
      </c>
      <c r="D384" s="47" t="s">
        <v>137</v>
      </c>
      <c r="E384" s="96">
        <v>90</v>
      </c>
      <c r="F384" s="99">
        <v>90</v>
      </c>
      <c r="G384" s="96"/>
      <c r="H384" s="96">
        <f t="shared" si="77"/>
        <v>90</v>
      </c>
      <c r="I384" s="96"/>
      <c r="J384" s="96"/>
      <c r="K384" s="96"/>
      <c r="L384" s="96"/>
      <c r="M384" s="96"/>
      <c r="N384" s="74">
        <f t="shared" si="73"/>
        <v>1</v>
      </c>
    </row>
    <row r="385" spans="1:14" ht="21" customHeight="1">
      <c r="A385" s="63"/>
      <c r="B385" s="11"/>
      <c r="C385" s="12">
        <v>4377</v>
      </c>
      <c r="D385" s="47" t="s">
        <v>127</v>
      </c>
      <c r="E385" s="96">
        <v>1445</v>
      </c>
      <c r="F385" s="99">
        <v>1445</v>
      </c>
      <c r="G385" s="96"/>
      <c r="H385" s="96">
        <f t="shared" si="77"/>
        <v>1445</v>
      </c>
      <c r="I385" s="96"/>
      <c r="J385" s="96"/>
      <c r="K385" s="96"/>
      <c r="L385" s="96"/>
      <c r="M385" s="96"/>
      <c r="N385" s="74">
        <f t="shared" si="73"/>
        <v>1</v>
      </c>
    </row>
    <row r="386" spans="1:14" ht="24.75" customHeight="1">
      <c r="A386" s="63"/>
      <c r="B386" s="11"/>
      <c r="C386" s="12">
        <v>4379</v>
      </c>
      <c r="D386" s="47" t="s">
        <v>138</v>
      </c>
      <c r="E386" s="96">
        <v>255</v>
      </c>
      <c r="F386" s="99">
        <v>255</v>
      </c>
      <c r="G386" s="96"/>
      <c r="H386" s="96">
        <f t="shared" si="77"/>
        <v>255</v>
      </c>
      <c r="I386" s="96"/>
      <c r="J386" s="96"/>
      <c r="K386" s="96"/>
      <c r="L386" s="96"/>
      <c r="M386" s="96"/>
      <c r="N386" s="74">
        <f t="shared" si="73"/>
        <v>1</v>
      </c>
    </row>
    <row r="387" spans="1:14" ht="24.75" customHeight="1">
      <c r="A387" s="63"/>
      <c r="B387" s="11"/>
      <c r="C387" s="12">
        <v>4417</v>
      </c>
      <c r="D387" s="47" t="s">
        <v>38</v>
      </c>
      <c r="E387" s="96">
        <v>306</v>
      </c>
      <c r="F387" s="99">
        <v>298.38</v>
      </c>
      <c r="G387" s="96"/>
      <c r="H387" s="96">
        <f t="shared" si="77"/>
        <v>298.38</v>
      </c>
      <c r="I387" s="96"/>
      <c r="J387" s="96"/>
      <c r="K387" s="96"/>
      <c r="L387" s="96"/>
      <c r="M387" s="96"/>
      <c r="N387" s="74">
        <f t="shared" si="73"/>
        <v>0.9750980392156863</v>
      </c>
    </row>
    <row r="388" spans="1:14" ht="24.75" customHeight="1">
      <c r="A388" s="63"/>
      <c r="B388" s="11"/>
      <c r="C388" s="12">
        <v>4419</v>
      </c>
      <c r="D388" s="47" t="s">
        <v>38</v>
      </c>
      <c r="E388" s="96">
        <v>54</v>
      </c>
      <c r="F388" s="99">
        <v>52.65</v>
      </c>
      <c r="G388" s="96"/>
      <c r="H388" s="96">
        <f t="shared" si="77"/>
        <v>52.65</v>
      </c>
      <c r="I388" s="96"/>
      <c r="J388" s="96"/>
      <c r="K388" s="96"/>
      <c r="L388" s="96"/>
      <c r="M388" s="96"/>
      <c r="N388" s="74">
        <f t="shared" si="73"/>
        <v>0.975</v>
      </c>
    </row>
    <row r="389" spans="1:14" ht="24.75" customHeight="1">
      <c r="A389" s="63"/>
      <c r="B389" s="11"/>
      <c r="C389" s="12">
        <v>4437</v>
      </c>
      <c r="D389" s="47" t="s">
        <v>14</v>
      </c>
      <c r="E389" s="96">
        <v>410</v>
      </c>
      <c r="F389" s="99">
        <v>409.7</v>
      </c>
      <c r="G389" s="96"/>
      <c r="H389" s="96">
        <f t="shared" si="77"/>
        <v>409.7</v>
      </c>
      <c r="I389" s="96"/>
      <c r="J389" s="96"/>
      <c r="K389" s="96"/>
      <c r="L389" s="96"/>
      <c r="M389" s="96"/>
      <c r="N389" s="74">
        <f t="shared" si="73"/>
        <v>0.9992682926829268</v>
      </c>
    </row>
    <row r="390" spans="1:14" ht="15">
      <c r="A390" s="63"/>
      <c r="B390" s="11"/>
      <c r="C390" s="12">
        <v>4439</v>
      </c>
      <c r="D390" s="47" t="s">
        <v>14</v>
      </c>
      <c r="E390" s="96">
        <v>73</v>
      </c>
      <c r="F390" s="99">
        <v>72.3</v>
      </c>
      <c r="G390" s="96"/>
      <c r="H390" s="96">
        <f t="shared" si="77"/>
        <v>72.3</v>
      </c>
      <c r="I390" s="96"/>
      <c r="J390" s="96"/>
      <c r="K390" s="96"/>
      <c r="L390" s="96"/>
      <c r="M390" s="96"/>
      <c r="N390" s="74">
        <f t="shared" si="73"/>
        <v>0.9904109589041096</v>
      </c>
    </row>
    <row r="391" spans="1:14" ht="15">
      <c r="A391" s="63"/>
      <c r="B391" s="11"/>
      <c r="C391" s="12">
        <v>4487</v>
      </c>
      <c r="D391" s="47" t="s">
        <v>120</v>
      </c>
      <c r="E391" s="96">
        <v>221</v>
      </c>
      <c r="F391" s="99">
        <v>218.03</v>
      </c>
      <c r="G391" s="96"/>
      <c r="H391" s="96">
        <f t="shared" si="77"/>
        <v>218.03</v>
      </c>
      <c r="I391" s="96"/>
      <c r="J391" s="96"/>
      <c r="K391" s="96"/>
      <c r="L391" s="96"/>
      <c r="M391" s="96"/>
      <c r="N391" s="74">
        <f t="shared" si="73"/>
        <v>0.9865610859728506</v>
      </c>
    </row>
    <row r="392" spans="1:14" ht="15">
      <c r="A392" s="63"/>
      <c r="B392" s="11"/>
      <c r="C392" s="12">
        <v>4489</v>
      </c>
      <c r="D392" s="47" t="s">
        <v>120</v>
      </c>
      <c r="E392" s="96">
        <v>39</v>
      </c>
      <c r="F392" s="99">
        <v>38.47</v>
      </c>
      <c r="G392" s="96"/>
      <c r="H392" s="96">
        <f t="shared" si="77"/>
        <v>38.47</v>
      </c>
      <c r="I392" s="96"/>
      <c r="J392" s="96"/>
      <c r="K392" s="96"/>
      <c r="L392" s="96"/>
      <c r="M392" s="96"/>
      <c r="N392" s="74">
        <f t="shared" si="73"/>
        <v>0.9864102564102564</v>
      </c>
    </row>
    <row r="393" spans="1:14" ht="25.5">
      <c r="A393" s="63"/>
      <c r="B393" s="11"/>
      <c r="C393" s="12">
        <v>4757</v>
      </c>
      <c r="D393" s="47" t="s">
        <v>40</v>
      </c>
      <c r="E393" s="96">
        <v>1530</v>
      </c>
      <c r="F393" s="99">
        <v>1530</v>
      </c>
      <c r="G393" s="96"/>
      <c r="H393" s="96">
        <f t="shared" si="77"/>
        <v>1530</v>
      </c>
      <c r="I393" s="96"/>
      <c r="J393" s="96"/>
      <c r="K393" s="96"/>
      <c r="L393" s="96"/>
      <c r="M393" s="96"/>
      <c r="N393" s="74">
        <f t="shared" si="73"/>
        <v>1</v>
      </c>
    </row>
    <row r="394" spans="1:14" ht="16.5" customHeight="1">
      <c r="A394" s="63"/>
      <c r="B394" s="11"/>
      <c r="C394" s="12">
        <v>4759</v>
      </c>
      <c r="D394" s="47" t="s">
        <v>40</v>
      </c>
      <c r="E394" s="96">
        <v>270</v>
      </c>
      <c r="F394" s="99">
        <v>270</v>
      </c>
      <c r="G394" s="96"/>
      <c r="H394" s="96">
        <f t="shared" si="77"/>
        <v>270</v>
      </c>
      <c r="I394" s="96"/>
      <c r="J394" s="96"/>
      <c r="K394" s="96"/>
      <c r="L394" s="96"/>
      <c r="M394" s="96"/>
      <c r="N394" s="74">
        <f aca="true" t="shared" si="79" ref="N394:N474">SUM(F394/E394)</f>
        <v>1</v>
      </c>
    </row>
    <row r="395" spans="1:14" ht="16.5" customHeight="1">
      <c r="A395" s="68">
        <v>853</v>
      </c>
      <c r="B395" s="11"/>
      <c r="C395" s="12"/>
      <c r="D395" s="14" t="s">
        <v>139</v>
      </c>
      <c r="E395" s="79">
        <f>SUM(E396)</f>
        <v>188194</v>
      </c>
      <c r="F395" s="79">
        <f>SUM(F396)</f>
        <v>188125.09999999998</v>
      </c>
      <c r="G395" s="79">
        <f aca="true" t="shared" si="80" ref="G395:M395">SUM(G396)</f>
        <v>0</v>
      </c>
      <c r="H395" s="79">
        <f t="shared" si="80"/>
        <v>188125.09999999998</v>
      </c>
      <c r="I395" s="79">
        <f t="shared" si="80"/>
        <v>70080.03</v>
      </c>
      <c r="J395" s="79">
        <f t="shared" si="80"/>
        <v>0</v>
      </c>
      <c r="K395" s="79">
        <f t="shared" si="80"/>
        <v>0</v>
      </c>
      <c r="L395" s="79">
        <f t="shared" si="80"/>
        <v>0</v>
      </c>
      <c r="M395" s="79">
        <f t="shared" si="80"/>
        <v>0</v>
      </c>
      <c r="N395" s="74">
        <f t="shared" si="79"/>
        <v>0.9996338884342751</v>
      </c>
    </row>
    <row r="396" spans="1:14" ht="16.5" customHeight="1">
      <c r="A396" s="63"/>
      <c r="B396" s="11">
        <v>85395</v>
      </c>
      <c r="C396" s="12"/>
      <c r="D396" s="47" t="s">
        <v>12</v>
      </c>
      <c r="E396" s="96">
        <f>SUM(E397:E417)</f>
        <v>188194</v>
      </c>
      <c r="F396" s="96">
        <f>SUM(F397:F417)</f>
        <v>188125.09999999998</v>
      </c>
      <c r="G396" s="96">
        <f>SUM(G397)</f>
        <v>0</v>
      </c>
      <c r="H396" s="96">
        <f aca="true" t="shared" si="81" ref="H396:M396">SUM(H397:H417)</f>
        <v>188125.09999999998</v>
      </c>
      <c r="I396" s="96">
        <f t="shared" si="81"/>
        <v>70080.03</v>
      </c>
      <c r="J396" s="96">
        <f t="shared" si="81"/>
        <v>0</v>
      </c>
      <c r="K396" s="96">
        <f t="shared" si="81"/>
        <v>0</v>
      </c>
      <c r="L396" s="96">
        <f t="shared" si="81"/>
        <v>0</v>
      </c>
      <c r="M396" s="96">
        <f t="shared" si="81"/>
        <v>0</v>
      </c>
      <c r="N396" s="74">
        <f t="shared" si="79"/>
        <v>0.9996338884342751</v>
      </c>
    </row>
    <row r="397" spans="1:14" ht="16.5" customHeight="1">
      <c r="A397" s="63"/>
      <c r="B397" s="11"/>
      <c r="C397" s="12">
        <v>3119</v>
      </c>
      <c r="D397" s="47" t="s">
        <v>76</v>
      </c>
      <c r="E397" s="96">
        <v>19761</v>
      </c>
      <c r="F397" s="99">
        <v>19753.14</v>
      </c>
      <c r="G397" s="96"/>
      <c r="H397" s="96">
        <f>F397</f>
        <v>19753.14</v>
      </c>
      <c r="I397" s="96"/>
      <c r="J397" s="96"/>
      <c r="K397" s="96"/>
      <c r="L397" s="96"/>
      <c r="M397" s="96"/>
      <c r="N397" s="74">
        <f t="shared" si="79"/>
        <v>0.9996022468498558</v>
      </c>
    </row>
    <row r="398" spans="1:14" ht="16.5" customHeight="1">
      <c r="A398" s="63"/>
      <c r="B398" s="11"/>
      <c r="C398" s="12">
        <v>4017</v>
      </c>
      <c r="D398" s="47" t="s">
        <v>33</v>
      </c>
      <c r="E398" s="96">
        <v>50504</v>
      </c>
      <c r="F398" s="99">
        <v>50504</v>
      </c>
      <c r="G398" s="96"/>
      <c r="H398" s="96">
        <f aca="true" t="shared" si="82" ref="H398:H417">F398</f>
        <v>50504</v>
      </c>
      <c r="I398" s="96">
        <f>F398</f>
        <v>50504</v>
      </c>
      <c r="J398" s="96"/>
      <c r="K398" s="96"/>
      <c r="L398" s="96"/>
      <c r="M398" s="96"/>
      <c r="N398" s="74">
        <f t="shared" si="79"/>
        <v>1</v>
      </c>
    </row>
    <row r="399" spans="1:14" ht="16.5" customHeight="1">
      <c r="A399" s="63"/>
      <c r="B399" s="11"/>
      <c r="C399" s="12">
        <v>4019</v>
      </c>
      <c r="D399" s="47" t="s">
        <v>33</v>
      </c>
      <c r="E399" s="96">
        <v>2674</v>
      </c>
      <c r="F399" s="99">
        <v>2674</v>
      </c>
      <c r="G399" s="96"/>
      <c r="H399" s="96">
        <f t="shared" si="82"/>
        <v>2674</v>
      </c>
      <c r="I399" s="96">
        <f aca="true" t="shared" si="83" ref="I399:I407">F399</f>
        <v>2674</v>
      </c>
      <c r="J399" s="96"/>
      <c r="K399" s="96"/>
      <c r="L399" s="96"/>
      <c r="M399" s="96"/>
      <c r="N399" s="74">
        <f t="shared" si="79"/>
        <v>1</v>
      </c>
    </row>
    <row r="400" spans="1:14" ht="16.5" customHeight="1">
      <c r="A400" s="63"/>
      <c r="B400" s="11"/>
      <c r="C400" s="12">
        <v>4047</v>
      </c>
      <c r="D400" s="47" t="s">
        <v>34</v>
      </c>
      <c r="E400" s="96">
        <v>3056</v>
      </c>
      <c r="F400" s="99">
        <v>3055.12</v>
      </c>
      <c r="G400" s="96"/>
      <c r="H400" s="96">
        <f t="shared" si="82"/>
        <v>3055.12</v>
      </c>
      <c r="I400" s="96">
        <f t="shared" si="83"/>
        <v>3055.12</v>
      </c>
      <c r="J400" s="96"/>
      <c r="K400" s="96"/>
      <c r="L400" s="96"/>
      <c r="M400" s="96"/>
      <c r="N400" s="74">
        <f t="shared" si="79"/>
        <v>0.9997120418848168</v>
      </c>
    </row>
    <row r="401" spans="1:14" ht="16.5" customHeight="1">
      <c r="A401" s="63"/>
      <c r="B401" s="11"/>
      <c r="C401" s="12">
        <v>4049</v>
      </c>
      <c r="D401" s="47" t="s">
        <v>34</v>
      </c>
      <c r="E401" s="96">
        <v>162</v>
      </c>
      <c r="F401" s="99">
        <v>161.74</v>
      </c>
      <c r="G401" s="96"/>
      <c r="H401" s="96">
        <f t="shared" si="82"/>
        <v>161.74</v>
      </c>
      <c r="I401" s="96">
        <f t="shared" si="83"/>
        <v>161.74</v>
      </c>
      <c r="J401" s="96"/>
      <c r="K401" s="96"/>
      <c r="L401" s="96"/>
      <c r="M401" s="96"/>
      <c r="N401" s="74">
        <f t="shared" si="79"/>
        <v>0.9983950617283951</v>
      </c>
    </row>
    <row r="402" spans="1:14" ht="16.5" customHeight="1">
      <c r="A402" s="63"/>
      <c r="B402" s="11"/>
      <c r="C402" s="12">
        <v>4117</v>
      </c>
      <c r="D402" s="47" t="s">
        <v>35</v>
      </c>
      <c r="E402" s="96">
        <v>8424</v>
      </c>
      <c r="F402" s="99">
        <v>8401.95</v>
      </c>
      <c r="G402" s="96"/>
      <c r="H402" s="96">
        <f t="shared" si="82"/>
        <v>8401.95</v>
      </c>
      <c r="I402" s="96">
        <f t="shared" si="83"/>
        <v>8401.95</v>
      </c>
      <c r="J402" s="96"/>
      <c r="K402" s="96"/>
      <c r="L402" s="96"/>
      <c r="M402" s="96"/>
      <c r="N402" s="74">
        <f t="shared" si="79"/>
        <v>0.9973824786324788</v>
      </c>
    </row>
    <row r="403" spans="1:14" ht="16.5" customHeight="1">
      <c r="A403" s="63"/>
      <c r="B403" s="11"/>
      <c r="C403" s="12">
        <v>4119</v>
      </c>
      <c r="D403" s="47" t="s">
        <v>35</v>
      </c>
      <c r="E403" s="96">
        <v>446</v>
      </c>
      <c r="F403" s="99">
        <v>444.57</v>
      </c>
      <c r="G403" s="96"/>
      <c r="H403" s="96">
        <f t="shared" si="82"/>
        <v>444.57</v>
      </c>
      <c r="I403" s="96">
        <f t="shared" si="83"/>
        <v>444.57</v>
      </c>
      <c r="J403" s="96"/>
      <c r="K403" s="96"/>
      <c r="L403" s="96"/>
      <c r="M403" s="96"/>
      <c r="N403" s="74">
        <f t="shared" si="79"/>
        <v>0.9967937219730941</v>
      </c>
    </row>
    <row r="404" spans="1:14" ht="16.5" customHeight="1">
      <c r="A404" s="63"/>
      <c r="B404" s="11"/>
      <c r="C404" s="12">
        <v>4127</v>
      </c>
      <c r="D404" s="47" t="s">
        <v>36</v>
      </c>
      <c r="E404" s="96">
        <v>1279</v>
      </c>
      <c r="F404" s="99">
        <v>1271.34</v>
      </c>
      <c r="G404" s="96"/>
      <c r="H404" s="96">
        <f t="shared" si="82"/>
        <v>1271.34</v>
      </c>
      <c r="I404" s="96">
        <f t="shared" si="83"/>
        <v>1271.34</v>
      </c>
      <c r="J404" s="96"/>
      <c r="K404" s="96"/>
      <c r="L404" s="96"/>
      <c r="M404" s="96"/>
      <c r="N404" s="74">
        <f t="shared" si="79"/>
        <v>0.9940109460516028</v>
      </c>
    </row>
    <row r="405" spans="1:14" ht="16.5" customHeight="1">
      <c r="A405" s="63"/>
      <c r="B405" s="11"/>
      <c r="C405" s="12">
        <v>4129</v>
      </c>
      <c r="D405" s="47" t="s">
        <v>36</v>
      </c>
      <c r="E405" s="96">
        <v>68</v>
      </c>
      <c r="F405" s="99">
        <v>67.31</v>
      </c>
      <c r="G405" s="96"/>
      <c r="H405" s="96">
        <f t="shared" si="82"/>
        <v>67.31</v>
      </c>
      <c r="I405" s="96">
        <f t="shared" si="83"/>
        <v>67.31</v>
      </c>
      <c r="J405" s="96"/>
      <c r="K405" s="96"/>
      <c r="L405" s="96"/>
      <c r="M405" s="96"/>
      <c r="N405" s="74">
        <f t="shared" si="79"/>
        <v>0.9898529411764706</v>
      </c>
    </row>
    <row r="406" spans="1:14" ht="16.5" customHeight="1">
      <c r="A406" s="63"/>
      <c r="B406" s="11"/>
      <c r="C406" s="12">
        <v>4177</v>
      </c>
      <c r="D406" s="47" t="s">
        <v>19</v>
      </c>
      <c r="E406" s="96">
        <v>3325</v>
      </c>
      <c r="F406" s="99">
        <v>3324.02</v>
      </c>
      <c r="G406" s="96"/>
      <c r="H406" s="96">
        <f t="shared" si="82"/>
        <v>3324.02</v>
      </c>
      <c r="I406" s="96">
        <f t="shared" si="83"/>
        <v>3324.02</v>
      </c>
      <c r="J406" s="96"/>
      <c r="K406" s="96"/>
      <c r="L406" s="96"/>
      <c r="M406" s="96"/>
      <c r="N406" s="74">
        <f t="shared" si="79"/>
        <v>0.9997052631578948</v>
      </c>
    </row>
    <row r="407" spans="1:14" ht="16.5" customHeight="1">
      <c r="A407" s="63"/>
      <c r="B407" s="11"/>
      <c r="C407" s="12">
        <v>4179</v>
      </c>
      <c r="D407" s="47" t="s">
        <v>19</v>
      </c>
      <c r="E407" s="96">
        <v>176</v>
      </c>
      <c r="F407" s="99">
        <v>175.98</v>
      </c>
      <c r="G407" s="96"/>
      <c r="H407" s="96">
        <f t="shared" si="82"/>
        <v>175.98</v>
      </c>
      <c r="I407" s="96">
        <f t="shared" si="83"/>
        <v>175.98</v>
      </c>
      <c r="J407" s="96"/>
      <c r="K407" s="96"/>
      <c r="L407" s="96"/>
      <c r="M407" s="96"/>
      <c r="N407" s="74">
        <f t="shared" si="79"/>
        <v>0.9998863636363636</v>
      </c>
    </row>
    <row r="408" spans="1:14" ht="16.5" customHeight="1">
      <c r="A408" s="63"/>
      <c r="B408" s="11"/>
      <c r="C408" s="12">
        <v>4217</v>
      </c>
      <c r="D408" s="47" t="s">
        <v>20</v>
      </c>
      <c r="E408" s="96">
        <v>14401</v>
      </c>
      <c r="F408" s="99">
        <v>14401</v>
      </c>
      <c r="G408" s="96"/>
      <c r="H408" s="96">
        <f t="shared" si="82"/>
        <v>14401</v>
      </c>
      <c r="I408" s="96"/>
      <c r="J408" s="96"/>
      <c r="K408" s="96"/>
      <c r="L408" s="96"/>
      <c r="M408" s="96"/>
      <c r="N408" s="74">
        <f t="shared" si="79"/>
        <v>1</v>
      </c>
    </row>
    <row r="409" spans="1:14" ht="16.5" customHeight="1">
      <c r="A409" s="63"/>
      <c r="B409" s="11"/>
      <c r="C409" s="12">
        <v>4219</v>
      </c>
      <c r="D409" s="47" t="s">
        <v>20</v>
      </c>
      <c r="E409" s="96">
        <v>763</v>
      </c>
      <c r="F409" s="99">
        <v>763</v>
      </c>
      <c r="G409" s="96"/>
      <c r="H409" s="96">
        <f t="shared" si="82"/>
        <v>763</v>
      </c>
      <c r="I409" s="96"/>
      <c r="J409" s="96"/>
      <c r="K409" s="96"/>
      <c r="L409" s="96"/>
      <c r="M409" s="96"/>
      <c r="N409" s="74">
        <f t="shared" si="79"/>
        <v>1</v>
      </c>
    </row>
    <row r="410" spans="1:14" ht="16.5" customHeight="1">
      <c r="A410" s="63"/>
      <c r="B410" s="11"/>
      <c r="C410" s="12">
        <v>4307</v>
      </c>
      <c r="D410" s="47" t="s">
        <v>13</v>
      </c>
      <c r="E410" s="96">
        <v>76961</v>
      </c>
      <c r="F410" s="99">
        <v>76961</v>
      </c>
      <c r="G410" s="96"/>
      <c r="H410" s="96">
        <f t="shared" si="82"/>
        <v>76961</v>
      </c>
      <c r="I410" s="96"/>
      <c r="J410" s="96"/>
      <c r="K410" s="96"/>
      <c r="L410" s="96"/>
      <c r="M410" s="96"/>
      <c r="N410" s="74">
        <f t="shared" si="79"/>
        <v>1</v>
      </c>
    </row>
    <row r="411" spans="1:14" ht="16.5" customHeight="1">
      <c r="A411" s="63"/>
      <c r="B411" s="11"/>
      <c r="C411" s="12">
        <v>4309</v>
      </c>
      <c r="D411" s="47" t="s">
        <v>13</v>
      </c>
      <c r="E411" s="96">
        <v>4074</v>
      </c>
      <c r="F411" s="99">
        <v>4074</v>
      </c>
      <c r="G411" s="96"/>
      <c r="H411" s="96">
        <f t="shared" si="82"/>
        <v>4074</v>
      </c>
      <c r="I411" s="96"/>
      <c r="J411" s="96"/>
      <c r="K411" s="96"/>
      <c r="L411" s="96"/>
      <c r="M411" s="96"/>
      <c r="N411" s="74">
        <f t="shared" si="79"/>
        <v>1</v>
      </c>
    </row>
    <row r="412" spans="1:14" ht="16.5" customHeight="1">
      <c r="A412" s="63"/>
      <c r="B412" s="11"/>
      <c r="C412" s="12">
        <v>4417</v>
      </c>
      <c r="D412" s="47" t="s">
        <v>38</v>
      </c>
      <c r="E412" s="96">
        <v>399</v>
      </c>
      <c r="F412" s="99">
        <v>377.78</v>
      </c>
      <c r="G412" s="96"/>
      <c r="H412" s="96">
        <f t="shared" si="82"/>
        <v>377.78</v>
      </c>
      <c r="I412" s="96"/>
      <c r="J412" s="96"/>
      <c r="K412" s="96"/>
      <c r="L412" s="96"/>
      <c r="M412" s="96"/>
      <c r="N412" s="74">
        <f t="shared" si="79"/>
        <v>0.9468170426065162</v>
      </c>
    </row>
    <row r="413" spans="1:14" ht="16.5" customHeight="1">
      <c r="A413" s="63"/>
      <c r="B413" s="11"/>
      <c r="C413" s="12">
        <v>4419</v>
      </c>
      <c r="D413" s="47" t="s">
        <v>38</v>
      </c>
      <c r="E413" s="96">
        <v>21</v>
      </c>
      <c r="F413" s="99">
        <v>20.04</v>
      </c>
      <c r="G413" s="96"/>
      <c r="H413" s="96">
        <f t="shared" si="82"/>
        <v>20.04</v>
      </c>
      <c r="I413" s="96"/>
      <c r="J413" s="96"/>
      <c r="K413" s="96"/>
      <c r="L413" s="96"/>
      <c r="M413" s="96"/>
      <c r="N413" s="74">
        <f t="shared" si="79"/>
        <v>0.9542857142857143</v>
      </c>
    </row>
    <row r="414" spans="1:14" ht="27.75" customHeight="1">
      <c r="A414" s="63"/>
      <c r="B414" s="11"/>
      <c r="C414" s="12">
        <v>4747</v>
      </c>
      <c r="D414" s="47" t="s">
        <v>39</v>
      </c>
      <c r="E414" s="96">
        <v>285</v>
      </c>
      <c r="F414" s="99">
        <v>280.11</v>
      </c>
      <c r="G414" s="96"/>
      <c r="H414" s="96">
        <f t="shared" si="82"/>
        <v>280.11</v>
      </c>
      <c r="I414" s="96"/>
      <c r="J414" s="96"/>
      <c r="K414" s="96"/>
      <c r="L414" s="96"/>
      <c r="M414" s="96"/>
      <c r="N414" s="74">
        <f t="shared" si="79"/>
        <v>0.982842105263158</v>
      </c>
    </row>
    <row r="415" spans="1:14" ht="23.25" customHeight="1">
      <c r="A415" s="63"/>
      <c r="B415" s="11"/>
      <c r="C415" s="12">
        <v>4749</v>
      </c>
      <c r="D415" s="47" t="s">
        <v>39</v>
      </c>
      <c r="E415" s="96">
        <v>15</v>
      </c>
      <c r="F415" s="99">
        <v>15</v>
      </c>
      <c r="G415" s="96"/>
      <c r="H415" s="96">
        <f t="shared" si="82"/>
        <v>15</v>
      </c>
      <c r="I415" s="96"/>
      <c r="J415" s="96"/>
      <c r="K415" s="96"/>
      <c r="L415" s="96"/>
      <c r="M415" s="96"/>
      <c r="N415" s="74">
        <f t="shared" si="79"/>
        <v>1</v>
      </c>
    </row>
    <row r="416" spans="1:14" ht="16.5" customHeight="1">
      <c r="A416" s="63"/>
      <c r="B416" s="11"/>
      <c r="C416" s="12">
        <v>4757</v>
      </c>
      <c r="D416" s="47" t="s">
        <v>40</v>
      </c>
      <c r="E416" s="96">
        <v>1330</v>
      </c>
      <c r="F416" s="99">
        <v>1330</v>
      </c>
      <c r="G416" s="96"/>
      <c r="H416" s="96">
        <f t="shared" si="82"/>
        <v>1330</v>
      </c>
      <c r="I416" s="96"/>
      <c r="J416" s="96"/>
      <c r="K416" s="96"/>
      <c r="L416" s="96"/>
      <c r="M416" s="96"/>
      <c r="N416" s="74">
        <f t="shared" si="79"/>
        <v>1</v>
      </c>
    </row>
    <row r="417" spans="1:14" ht="16.5" customHeight="1">
      <c r="A417" s="63"/>
      <c r="B417" s="11"/>
      <c r="C417" s="12">
        <v>4759</v>
      </c>
      <c r="D417" s="47" t="s">
        <v>40</v>
      </c>
      <c r="E417" s="96">
        <v>70</v>
      </c>
      <c r="F417" s="99">
        <v>70</v>
      </c>
      <c r="G417" s="96"/>
      <c r="H417" s="96">
        <f t="shared" si="82"/>
        <v>70</v>
      </c>
      <c r="I417" s="96"/>
      <c r="J417" s="96"/>
      <c r="K417" s="96"/>
      <c r="L417" s="96"/>
      <c r="M417" s="96"/>
      <c r="N417" s="74">
        <f t="shared" si="79"/>
        <v>1</v>
      </c>
    </row>
    <row r="418" spans="1:14" s="8" customFormat="1" ht="15">
      <c r="A418" s="64">
        <v>854</v>
      </c>
      <c r="B418" s="13"/>
      <c r="C418" s="7"/>
      <c r="D418" s="14" t="s">
        <v>89</v>
      </c>
      <c r="E418" s="72">
        <f aca="true" t="shared" si="84" ref="E418:M418">SUM(E419,E434)</f>
        <v>259808</v>
      </c>
      <c r="F418" s="73">
        <f t="shared" si="84"/>
        <v>238244.12</v>
      </c>
      <c r="G418" s="73" t="e">
        <f t="shared" si="84"/>
        <v>#REF!</v>
      </c>
      <c r="H418" s="73">
        <f t="shared" si="84"/>
        <v>238244.12</v>
      </c>
      <c r="I418" s="73">
        <f t="shared" si="84"/>
        <v>150263.43</v>
      </c>
      <c r="J418" s="73">
        <f t="shared" si="84"/>
        <v>0</v>
      </c>
      <c r="K418" s="73">
        <f t="shared" si="84"/>
        <v>0</v>
      </c>
      <c r="L418" s="73">
        <f t="shared" si="84"/>
        <v>0</v>
      </c>
      <c r="M418" s="73">
        <f t="shared" si="84"/>
        <v>0</v>
      </c>
      <c r="N418" s="74">
        <f t="shared" si="79"/>
        <v>0.9170007082152974</v>
      </c>
    </row>
    <row r="419" spans="1:14" s="8" customFormat="1" ht="15">
      <c r="A419" s="63"/>
      <c r="B419" s="15">
        <v>85401</v>
      </c>
      <c r="C419" s="10"/>
      <c r="D419" s="27" t="s">
        <v>90</v>
      </c>
      <c r="E419" s="88">
        <f>SUM(E420:E433)</f>
        <v>180855</v>
      </c>
      <c r="F419" s="89">
        <f>SUM(F420:F433)</f>
        <v>164439.72</v>
      </c>
      <c r="G419" s="89" t="e">
        <f>SUM(G420,G421,G422,G423,G424,G425,G426,G427,G428,G429,G430,G431,#REF!,G432,G433)</f>
        <v>#REF!</v>
      </c>
      <c r="H419" s="89">
        <f aca="true" t="shared" si="85" ref="H419:M419">SUM(H420:H433)</f>
        <v>164439.72</v>
      </c>
      <c r="I419" s="89">
        <f t="shared" si="85"/>
        <v>150263.43</v>
      </c>
      <c r="J419" s="89">
        <f t="shared" si="85"/>
        <v>0</v>
      </c>
      <c r="K419" s="89">
        <f t="shared" si="85"/>
        <v>0</v>
      </c>
      <c r="L419" s="89">
        <f t="shared" si="85"/>
        <v>0</v>
      </c>
      <c r="M419" s="89">
        <f t="shared" si="85"/>
        <v>0</v>
      </c>
      <c r="N419" s="74">
        <f t="shared" si="79"/>
        <v>0.909235133117691</v>
      </c>
    </row>
    <row r="420" spans="1:14" ht="15">
      <c r="A420" s="64"/>
      <c r="B420" s="11"/>
      <c r="C420" s="12">
        <v>3020</v>
      </c>
      <c r="D420" s="47" t="s">
        <v>45</v>
      </c>
      <c r="E420" s="101">
        <v>450</v>
      </c>
      <c r="F420" s="102">
        <v>269.47</v>
      </c>
      <c r="G420" s="96"/>
      <c r="H420" s="96">
        <f>F420</f>
        <v>269.47</v>
      </c>
      <c r="I420" s="96"/>
      <c r="J420" s="96"/>
      <c r="K420" s="96"/>
      <c r="L420" s="96"/>
      <c r="M420" s="96"/>
      <c r="N420" s="74">
        <f t="shared" si="79"/>
        <v>0.5988222222222223</v>
      </c>
    </row>
    <row r="421" spans="1:14" ht="15">
      <c r="A421" s="65"/>
      <c r="B421" s="11"/>
      <c r="C421" s="12">
        <v>4010</v>
      </c>
      <c r="D421" s="47" t="s">
        <v>33</v>
      </c>
      <c r="E421" s="101">
        <v>129303</v>
      </c>
      <c r="F421" s="102">
        <v>116908.44</v>
      </c>
      <c r="G421" s="96"/>
      <c r="H421" s="96">
        <f aca="true" t="shared" si="86" ref="H421:H433">F421</f>
        <v>116908.44</v>
      </c>
      <c r="I421" s="96">
        <f>F421</f>
        <v>116908.44</v>
      </c>
      <c r="J421" s="96"/>
      <c r="K421" s="96"/>
      <c r="L421" s="96"/>
      <c r="M421" s="96"/>
      <c r="N421" s="74">
        <f t="shared" si="79"/>
        <v>0.9041432913389481</v>
      </c>
    </row>
    <row r="422" spans="1:14" ht="15">
      <c r="A422" s="63"/>
      <c r="B422" s="11"/>
      <c r="C422" s="12">
        <v>4040</v>
      </c>
      <c r="D422" s="47" t="s">
        <v>34</v>
      </c>
      <c r="E422" s="101">
        <v>10883</v>
      </c>
      <c r="F422" s="102">
        <v>10862.8</v>
      </c>
      <c r="G422" s="96"/>
      <c r="H422" s="96">
        <f t="shared" si="86"/>
        <v>10862.8</v>
      </c>
      <c r="I422" s="96">
        <f>F422</f>
        <v>10862.8</v>
      </c>
      <c r="J422" s="96"/>
      <c r="K422" s="96"/>
      <c r="L422" s="96"/>
      <c r="M422" s="96"/>
      <c r="N422" s="74">
        <f t="shared" si="79"/>
        <v>0.9981438941468345</v>
      </c>
    </row>
    <row r="423" spans="1:14" ht="15">
      <c r="A423" s="63"/>
      <c r="B423" s="11"/>
      <c r="C423" s="12">
        <v>4110</v>
      </c>
      <c r="D423" s="47" t="s">
        <v>35</v>
      </c>
      <c r="E423" s="101">
        <v>21481</v>
      </c>
      <c r="F423" s="102">
        <v>19381.04</v>
      </c>
      <c r="G423" s="96"/>
      <c r="H423" s="96">
        <f t="shared" si="86"/>
        <v>19381.04</v>
      </c>
      <c r="I423" s="96">
        <f>F423</f>
        <v>19381.04</v>
      </c>
      <c r="J423" s="96"/>
      <c r="K423" s="96"/>
      <c r="L423" s="96"/>
      <c r="M423" s="96"/>
      <c r="N423" s="74">
        <f t="shared" si="79"/>
        <v>0.9022410502304362</v>
      </c>
    </row>
    <row r="424" spans="1:14" ht="15">
      <c r="A424" s="63"/>
      <c r="B424" s="11"/>
      <c r="C424" s="12">
        <v>4120</v>
      </c>
      <c r="D424" s="47" t="s">
        <v>36</v>
      </c>
      <c r="E424" s="101">
        <v>3476</v>
      </c>
      <c r="F424" s="102">
        <v>3111.15</v>
      </c>
      <c r="G424" s="96"/>
      <c r="H424" s="96">
        <f t="shared" si="86"/>
        <v>3111.15</v>
      </c>
      <c r="I424" s="96">
        <f>F424</f>
        <v>3111.15</v>
      </c>
      <c r="J424" s="96"/>
      <c r="K424" s="96"/>
      <c r="L424" s="96"/>
      <c r="M424" s="96"/>
      <c r="N424" s="74">
        <f t="shared" si="79"/>
        <v>0.8950373993095513</v>
      </c>
    </row>
    <row r="425" spans="1:14" ht="15">
      <c r="A425" s="63"/>
      <c r="B425" s="11"/>
      <c r="C425" s="12">
        <v>4210</v>
      </c>
      <c r="D425" s="47" t="s">
        <v>20</v>
      </c>
      <c r="E425" s="101">
        <v>5050</v>
      </c>
      <c r="F425" s="102">
        <v>4835.42</v>
      </c>
      <c r="G425" s="96"/>
      <c r="H425" s="96">
        <f t="shared" si="86"/>
        <v>4835.42</v>
      </c>
      <c r="I425" s="96"/>
      <c r="J425" s="96"/>
      <c r="K425" s="96"/>
      <c r="L425" s="96"/>
      <c r="M425" s="96"/>
      <c r="N425" s="74">
        <f t="shared" si="79"/>
        <v>0.9575089108910891</v>
      </c>
    </row>
    <row r="426" spans="1:14" ht="15">
      <c r="A426" s="63"/>
      <c r="B426" s="11"/>
      <c r="C426" s="12">
        <v>4240</v>
      </c>
      <c r="D426" s="47" t="s">
        <v>62</v>
      </c>
      <c r="E426" s="101">
        <v>850</v>
      </c>
      <c r="F426" s="102">
        <v>845.86</v>
      </c>
      <c r="G426" s="96"/>
      <c r="H426" s="96">
        <f t="shared" si="86"/>
        <v>845.86</v>
      </c>
      <c r="I426" s="96"/>
      <c r="J426" s="96"/>
      <c r="K426" s="96"/>
      <c r="L426" s="96"/>
      <c r="M426" s="96"/>
      <c r="N426" s="74">
        <f t="shared" si="79"/>
        <v>0.9951294117647059</v>
      </c>
    </row>
    <row r="427" spans="1:14" ht="15">
      <c r="A427" s="63"/>
      <c r="B427" s="11"/>
      <c r="C427" s="12">
        <v>4280</v>
      </c>
      <c r="D427" s="47" t="s">
        <v>46</v>
      </c>
      <c r="E427" s="101">
        <v>150</v>
      </c>
      <c r="F427" s="102">
        <v>150</v>
      </c>
      <c r="G427" s="96"/>
      <c r="H427" s="96">
        <f t="shared" si="86"/>
        <v>150</v>
      </c>
      <c r="I427" s="96"/>
      <c r="J427" s="96"/>
      <c r="K427" s="96"/>
      <c r="L427" s="96"/>
      <c r="M427" s="96"/>
      <c r="N427" s="74">
        <f t="shared" si="79"/>
        <v>1</v>
      </c>
    </row>
    <row r="428" spans="1:14" ht="15">
      <c r="A428" s="63"/>
      <c r="B428" s="11"/>
      <c r="C428" s="12">
        <v>4300</v>
      </c>
      <c r="D428" s="47" t="s">
        <v>13</v>
      </c>
      <c r="E428" s="101">
        <v>800</v>
      </c>
      <c r="F428" s="102">
        <v>47</v>
      </c>
      <c r="G428" s="96"/>
      <c r="H428" s="96">
        <f t="shared" si="86"/>
        <v>47</v>
      </c>
      <c r="I428" s="96"/>
      <c r="J428" s="96"/>
      <c r="K428" s="96"/>
      <c r="L428" s="96"/>
      <c r="M428" s="96"/>
      <c r="N428" s="74">
        <f t="shared" si="79"/>
        <v>0.05875</v>
      </c>
    </row>
    <row r="429" spans="1:14" ht="15">
      <c r="A429" s="63"/>
      <c r="B429" s="11"/>
      <c r="C429" s="12">
        <v>4410</v>
      </c>
      <c r="D429" s="47" t="s">
        <v>38</v>
      </c>
      <c r="E429" s="101">
        <v>250</v>
      </c>
      <c r="F429" s="102">
        <v>99.6</v>
      </c>
      <c r="G429" s="96"/>
      <c r="H429" s="96">
        <f t="shared" si="86"/>
        <v>99.6</v>
      </c>
      <c r="I429" s="96"/>
      <c r="J429" s="96"/>
      <c r="K429" s="96"/>
      <c r="L429" s="96"/>
      <c r="M429" s="96"/>
      <c r="N429" s="74">
        <f t="shared" si="79"/>
        <v>0.3984</v>
      </c>
    </row>
    <row r="430" spans="1:14" ht="15">
      <c r="A430" s="63"/>
      <c r="B430" s="11"/>
      <c r="C430" s="12">
        <v>4430</v>
      </c>
      <c r="D430" s="47" t="s">
        <v>14</v>
      </c>
      <c r="E430" s="101">
        <v>400</v>
      </c>
      <c r="F430" s="102">
        <v>188</v>
      </c>
      <c r="G430" s="96"/>
      <c r="H430" s="96">
        <f t="shared" si="86"/>
        <v>188</v>
      </c>
      <c r="I430" s="96"/>
      <c r="J430" s="96"/>
      <c r="K430" s="96"/>
      <c r="L430" s="96"/>
      <c r="M430" s="96"/>
      <c r="N430" s="74">
        <f t="shared" si="79"/>
        <v>0.47</v>
      </c>
    </row>
    <row r="431" spans="1:14" ht="15">
      <c r="A431" s="63"/>
      <c r="B431" s="11"/>
      <c r="C431" s="12">
        <v>4440</v>
      </c>
      <c r="D431" s="47" t="s">
        <v>126</v>
      </c>
      <c r="E431" s="101">
        <v>7192</v>
      </c>
      <c r="F431" s="102">
        <v>7192</v>
      </c>
      <c r="G431" s="96"/>
      <c r="H431" s="96">
        <f t="shared" si="86"/>
        <v>7192</v>
      </c>
      <c r="I431" s="96"/>
      <c r="J431" s="96"/>
      <c r="K431" s="96"/>
      <c r="L431" s="96"/>
      <c r="M431" s="96"/>
      <c r="N431" s="74">
        <f t="shared" si="79"/>
        <v>1</v>
      </c>
    </row>
    <row r="432" spans="1:14" ht="25.5">
      <c r="A432" s="63"/>
      <c r="B432" s="11"/>
      <c r="C432" s="12">
        <v>4740</v>
      </c>
      <c r="D432" s="47" t="s">
        <v>39</v>
      </c>
      <c r="E432" s="101">
        <v>550</v>
      </c>
      <c r="F432" s="102">
        <v>548.94</v>
      </c>
      <c r="G432" s="96"/>
      <c r="H432" s="96">
        <f t="shared" si="86"/>
        <v>548.94</v>
      </c>
      <c r="I432" s="96"/>
      <c r="J432" s="96"/>
      <c r="K432" s="96"/>
      <c r="L432" s="96"/>
      <c r="M432" s="96"/>
      <c r="N432" s="74">
        <f t="shared" si="79"/>
        <v>0.9980727272727273</v>
      </c>
    </row>
    <row r="433" spans="1:14" ht="25.5">
      <c r="A433" s="63"/>
      <c r="B433" s="11"/>
      <c r="C433" s="12">
        <v>4750</v>
      </c>
      <c r="D433" s="47" t="s">
        <v>40</v>
      </c>
      <c r="E433" s="101">
        <v>20</v>
      </c>
      <c r="F433" s="102">
        <v>0</v>
      </c>
      <c r="G433" s="96"/>
      <c r="H433" s="96">
        <f t="shared" si="86"/>
        <v>0</v>
      </c>
      <c r="I433" s="96"/>
      <c r="J433" s="96"/>
      <c r="K433" s="96"/>
      <c r="L433" s="96"/>
      <c r="M433" s="96"/>
      <c r="N433" s="74">
        <f t="shared" si="79"/>
        <v>0</v>
      </c>
    </row>
    <row r="434" spans="1:14" s="8" customFormat="1" ht="15">
      <c r="A434" s="63"/>
      <c r="B434" s="15">
        <v>85415</v>
      </c>
      <c r="C434" s="10"/>
      <c r="D434" s="27" t="s">
        <v>92</v>
      </c>
      <c r="E434" s="88">
        <f aca="true" t="shared" si="87" ref="E434:M434">SUM(E435,E436)</f>
        <v>78953</v>
      </c>
      <c r="F434" s="88">
        <f t="shared" si="87"/>
        <v>73804.4</v>
      </c>
      <c r="G434" s="88">
        <f t="shared" si="87"/>
        <v>0</v>
      </c>
      <c r="H434" s="88">
        <f>SUM(H435,H436)</f>
        <v>73804.4</v>
      </c>
      <c r="I434" s="88">
        <f t="shared" si="87"/>
        <v>0</v>
      </c>
      <c r="J434" s="88">
        <f t="shared" si="87"/>
        <v>0</v>
      </c>
      <c r="K434" s="88">
        <f t="shared" si="87"/>
        <v>0</v>
      </c>
      <c r="L434" s="88">
        <f t="shared" si="87"/>
        <v>0</v>
      </c>
      <c r="M434" s="88">
        <f t="shared" si="87"/>
        <v>0</v>
      </c>
      <c r="N434" s="74">
        <f t="shared" si="79"/>
        <v>0.9347890517143109</v>
      </c>
    </row>
    <row r="435" spans="1:14" ht="15">
      <c r="A435" s="63"/>
      <c r="B435" s="11"/>
      <c r="C435" s="12">
        <v>3240</v>
      </c>
      <c r="D435" s="47" t="s">
        <v>77</v>
      </c>
      <c r="E435" s="101">
        <v>1600</v>
      </c>
      <c r="F435" s="102">
        <v>1600</v>
      </c>
      <c r="G435" s="96"/>
      <c r="H435" s="96">
        <f>F435</f>
        <v>1600</v>
      </c>
      <c r="I435" s="96"/>
      <c r="J435" s="96"/>
      <c r="K435" s="96"/>
      <c r="L435" s="96"/>
      <c r="M435" s="96"/>
      <c r="N435" s="74">
        <f t="shared" si="79"/>
        <v>1</v>
      </c>
    </row>
    <row r="436" spans="1:14" ht="15">
      <c r="A436" s="63"/>
      <c r="B436" s="11"/>
      <c r="C436" s="12">
        <v>3260</v>
      </c>
      <c r="D436" s="47" t="s">
        <v>149</v>
      </c>
      <c r="E436" s="101">
        <v>77353</v>
      </c>
      <c r="F436" s="102">
        <v>72204.4</v>
      </c>
      <c r="G436" s="96"/>
      <c r="H436" s="96">
        <f>F436</f>
        <v>72204.4</v>
      </c>
      <c r="I436" s="96"/>
      <c r="J436" s="96"/>
      <c r="K436" s="96"/>
      <c r="L436" s="96"/>
      <c r="M436" s="96"/>
      <c r="N436" s="74">
        <f t="shared" si="79"/>
        <v>0.9334402027070701</v>
      </c>
    </row>
    <row r="437" spans="1:14" s="8" customFormat="1" ht="30">
      <c r="A437" s="64">
        <v>900</v>
      </c>
      <c r="B437" s="13"/>
      <c r="C437" s="7"/>
      <c r="D437" s="14" t="s">
        <v>93</v>
      </c>
      <c r="E437" s="72">
        <f>SUM(E438,E441,E444,E447,E452,E454)</f>
        <v>10772786</v>
      </c>
      <c r="F437" s="73">
        <f aca="true" t="shared" si="88" ref="F437:M437">SUM(F438,F441,F444,F447,F452,F454)</f>
        <v>10323734.359999998</v>
      </c>
      <c r="G437" s="73" t="e">
        <f t="shared" si="88"/>
        <v>#REF!</v>
      </c>
      <c r="H437" s="73">
        <f t="shared" si="88"/>
        <v>1583955.8499999999</v>
      </c>
      <c r="I437" s="73">
        <f t="shared" si="88"/>
        <v>0</v>
      </c>
      <c r="J437" s="73">
        <f t="shared" si="88"/>
        <v>0</v>
      </c>
      <c r="K437" s="73">
        <f t="shared" si="88"/>
        <v>0</v>
      </c>
      <c r="L437" s="73">
        <f t="shared" si="88"/>
        <v>0</v>
      </c>
      <c r="M437" s="73">
        <f t="shared" si="88"/>
        <v>8739778.51</v>
      </c>
      <c r="N437" s="74">
        <f t="shared" si="79"/>
        <v>0.9583161087577529</v>
      </c>
    </row>
    <row r="438" spans="1:14" s="8" customFormat="1" ht="15">
      <c r="A438" s="63"/>
      <c r="B438" s="15">
        <v>90001</v>
      </c>
      <c r="C438" s="10"/>
      <c r="D438" s="27" t="s">
        <v>94</v>
      </c>
      <c r="E438" s="88">
        <f>SUM(E439:E440)</f>
        <v>8756674</v>
      </c>
      <c r="F438" s="88">
        <f>SUM(F439:F440)</f>
        <v>8558180.95</v>
      </c>
      <c r="G438" s="88" t="e">
        <f>SUM(#REF!,G439,G440)</f>
        <v>#REF!</v>
      </c>
      <c r="H438" s="88">
        <f aca="true" t="shared" si="89" ref="H438:M438">SUM(H439:H440)</f>
        <v>0</v>
      </c>
      <c r="I438" s="88">
        <f t="shared" si="89"/>
        <v>0</v>
      </c>
      <c r="J438" s="88">
        <f t="shared" si="89"/>
        <v>0</v>
      </c>
      <c r="K438" s="88">
        <f t="shared" si="89"/>
        <v>0</v>
      </c>
      <c r="L438" s="88">
        <f t="shared" si="89"/>
        <v>0</v>
      </c>
      <c r="M438" s="88">
        <f t="shared" si="89"/>
        <v>8558180.95</v>
      </c>
      <c r="N438" s="74">
        <f t="shared" si="79"/>
        <v>0.9773323695731964</v>
      </c>
    </row>
    <row r="439" spans="1:14" ht="15">
      <c r="A439" s="64"/>
      <c r="B439" s="11"/>
      <c r="C439" s="12">
        <v>6057</v>
      </c>
      <c r="D439" s="47" t="s">
        <v>7</v>
      </c>
      <c r="E439" s="96">
        <v>7143965</v>
      </c>
      <c r="F439" s="99">
        <v>6945535.54</v>
      </c>
      <c r="G439" s="96"/>
      <c r="H439" s="96"/>
      <c r="I439" s="96"/>
      <c r="J439" s="96"/>
      <c r="K439" s="96"/>
      <c r="L439" s="96"/>
      <c r="M439" s="96">
        <v>6945535.54</v>
      </c>
      <c r="N439" s="74">
        <f t="shared" si="79"/>
        <v>0.9722241836291191</v>
      </c>
    </row>
    <row r="440" spans="1:14" ht="15">
      <c r="A440" s="63"/>
      <c r="B440" s="11"/>
      <c r="C440" s="12">
        <v>6059</v>
      </c>
      <c r="D440" s="47" t="s">
        <v>7</v>
      </c>
      <c r="E440" s="96">
        <v>1612709</v>
      </c>
      <c r="F440" s="99">
        <v>1612645.41</v>
      </c>
      <c r="G440" s="96"/>
      <c r="H440" s="96"/>
      <c r="I440" s="96"/>
      <c r="J440" s="96"/>
      <c r="K440" s="96"/>
      <c r="L440" s="96"/>
      <c r="M440" s="96">
        <v>1612645.41</v>
      </c>
      <c r="N440" s="74">
        <f t="shared" si="79"/>
        <v>0.9999605694517734</v>
      </c>
    </row>
    <row r="441" spans="1:14" s="8" customFormat="1" ht="12" customHeight="1">
      <c r="A441" s="63"/>
      <c r="B441" s="15">
        <v>90003</v>
      </c>
      <c r="C441" s="10"/>
      <c r="D441" s="27" t="s">
        <v>95</v>
      </c>
      <c r="E441" s="88">
        <f aca="true" t="shared" si="90" ref="E441:M441">SUM(E442,E443)</f>
        <v>1169235</v>
      </c>
      <c r="F441" s="90">
        <f t="shared" si="90"/>
        <v>1074922.2</v>
      </c>
      <c r="G441" s="90">
        <f t="shared" si="90"/>
        <v>0</v>
      </c>
      <c r="H441" s="90">
        <f>SUM(H442,H443)</f>
        <v>1074922.2</v>
      </c>
      <c r="I441" s="90">
        <f t="shared" si="90"/>
        <v>0</v>
      </c>
      <c r="J441" s="90">
        <f t="shared" si="90"/>
        <v>0</v>
      </c>
      <c r="K441" s="90">
        <f t="shared" si="90"/>
        <v>0</v>
      </c>
      <c r="L441" s="90">
        <f t="shared" si="90"/>
        <v>0</v>
      </c>
      <c r="M441" s="90">
        <f t="shared" si="90"/>
        <v>0</v>
      </c>
      <c r="N441" s="74">
        <f t="shared" si="79"/>
        <v>0.9193380287110803</v>
      </c>
    </row>
    <row r="442" spans="1:14" ht="15">
      <c r="A442" s="63"/>
      <c r="B442" s="11"/>
      <c r="C442" s="12">
        <v>4210</v>
      </c>
      <c r="D442" s="47" t="s">
        <v>20</v>
      </c>
      <c r="E442" s="101">
        <v>22000</v>
      </c>
      <c r="F442" s="102">
        <v>6366.24</v>
      </c>
      <c r="G442" s="96"/>
      <c r="H442" s="96">
        <f>F442</f>
        <v>6366.24</v>
      </c>
      <c r="I442" s="96"/>
      <c r="J442" s="96"/>
      <c r="K442" s="96"/>
      <c r="L442" s="96"/>
      <c r="M442" s="96"/>
      <c r="N442" s="74">
        <f t="shared" si="79"/>
        <v>0.28937454545454544</v>
      </c>
    </row>
    <row r="443" spans="1:14" ht="15">
      <c r="A443" s="65"/>
      <c r="B443" s="11"/>
      <c r="C443" s="12">
        <v>4300</v>
      </c>
      <c r="D443" s="47" t="s">
        <v>13</v>
      </c>
      <c r="E443" s="101">
        <v>1147235</v>
      </c>
      <c r="F443" s="102">
        <v>1068555.96</v>
      </c>
      <c r="G443" s="96"/>
      <c r="H443" s="96">
        <f>F443</f>
        <v>1068555.96</v>
      </c>
      <c r="I443" s="96"/>
      <c r="J443" s="96"/>
      <c r="K443" s="96"/>
      <c r="L443" s="96"/>
      <c r="M443" s="96"/>
      <c r="N443" s="74">
        <f t="shared" si="79"/>
        <v>0.9314185498176049</v>
      </c>
    </row>
    <row r="444" spans="1:14" s="8" customFormat="1" ht="15">
      <c r="A444" s="63"/>
      <c r="B444" s="15">
        <v>90004</v>
      </c>
      <c r="C444" s="10"/>
      <c r="D444" s="27" t="s">
        <v>96</v>
      </c>
      <c r="E444" s="88">
        <f>SUM(E445,E446)</f>
        <v>102880</v>
      </c>
      <c r="F444" s="90">
        <f>SUM(F445,F446)</f>
        <v>57097.02</v>
      </c>
      <c r="G444" s="90">
        <f aca="true" t="shared" si="91" ref="G444:M444">SUM(G445,G446)</f>
        <v>0</v>
      </c>
      <c r="H444" s="90">
        <f>SUM(H445,H446)</f>
        <v>57097.02</v>
      </c>
      <c r="I444" s="90">
        <f t="shared" si="91"/>
        <v>0</v>
      </c>
      <c r="J444" s="90">
        <f t="shared" si="91"/>
        <v>0</v>
      </c>
      <c r="K444" s="90">
        <f t="shared" si="91"/>
        <v>0</v>
      </c>
      <c r="L444" s="90">
        <f t="shared" si="91"/>
        <v>0</v>
      </c>
      <c r="M444" s="90">
        <f t="shared" si="91"/>
        <v>0</v>
      </c>
      <c r="N444" s="74">
        <f t="shared" si="79"/>
        <v>0.5549865863141524</v>
      </c>
    </row>
    <row r="445" spans="1:14" s="8" customFormat="1" ht="15">
      <c r="A445" s="63"/>
      <c r="B445" s="15"/>
      <c r="C445" s="12">
        <v>4210</v>
      </c>
      <c r="D445" s="47" t="s">
        <v>20</v>
      </c>
      <c r="E445" s="96">
        <v>12880</v>
      </c>
      <c r="F445" s="99">
        <v>11778.96</v>
      </c>
      <c r="G445" s="88"/>
      <c r="H445" s="100">
        <f>F445</f>
        <v>11778.96</v>
      </c>
      <c r="I445" s="100"/>
      <c r="J445" s="100"/>
      <c r="K445" s="100"/>
      <c r="L445" s="100"/>
      <c r="M445" s="100"/>
      <c r="N445" s="74">
        <f t="shared" si="79"/>
        <v>0.9145155279503104</v>
      </c>
    </row>
    <row r="446" spans="1:14" ht="15">
      <c r="A446" s="65"/>
      <c r="B446" s="11"/>
      <c r="C446" s="12">
        <v>4300</v>
      </c>
      <c r="D446" s="47" t="s">
        <v>13</v>
      </c>
      <c r="E446" s="101">
        <v>90000</v>
      </c>
      <c r="F446" s="102">
        <v>45318.06</v>
      </c>
      <c r="G446" s="96"/>
      <c r="H446" s="100">
        <f>F446</f>
        <v>45318.06</v>
      </c>
      <c r="I446" s="96"/>
      <c r="J446" s="96"/>
      <c r="K446" s="96"/>
      <c r="L446" s="96"/>
      <c r="M446" s="96"/>
      <c r="N446" s="74">
        <f t="shared" si="79"/>
        <v>0.5035339999999999</v>
      </c>
    </row>
    <row r="447" spans="1:14" s="8" customFormat="1" ht="15">
      <c r="A447" s="65"/>
      <c r="B447" s="15">
        <v>90015</v>
      </c>
      <c r="C447" s="10"/>
      <c r="D447" s="27" t="s">
        <v>97</v>
      </c>
      <c r="E447" s="88">
        <f>SUM(E448,E449,E450,E451)</f>
        <v>619307</v>
      </c>
      <c r="F447" s="90">
        <f>SUM(F448,F449,F450,F451)</f>
        <v>528481.76</v>
      </c>
      <c r="G447" s="90">
        <f aca="true" t="shared" si="92" ref="G447:M447">SUM(G448,G449,G450,G451)</f>
        <v>0</v>
      </c>
      <c r="H447" s="90">
        <f>SUM(H448:H451)</f>
        <v>380883.16000000003</v>
      </c>
      <c r="I447" s="90">
        <f t="shared" si="92"/>
        <v>0</v>
      </c>
      <c r="J447" s="90">
        <f t="shared" si="92"/>
        <v>0</v>
      </c>
      <c r="K447" s="90">
        <f t="shared" si="92"/>
        <v>0</v>
      </c>
      <c r="L447" s="90">
        <f t="shared" si="92"/>
        <v>0</v>
      </c>
      <c r="M447" s="90">
        <f t="shared" si="92"/>
        <v>147598.6</v>
      </c>
      <c r="N447" s="74">
        <f t="shared" si="79"/>
        <v>0.8533437535826335</v>
      </c>
    </row>
    <row r="448" spans="1:14" ht="15">
      <c r="A448" s="63"/>
      <c r="B448" s="11"/>
      <c r="C448" s="12">
        <v>4260</v>
      </c>
      <c r="D448" s="47" t="s">
        <v>23</v>
      </c>
      <c r="E448" s="101">
        <v>337500</v>
      </c>
      <c r="F448" s="102">
        <v>291259.39</v>
      </c>
      <c r="G448" s="96"/>
      <c r="H448" s="96">
        <f>F448</f>
        <v>291259.39</v>
      </c>
      <c r="I448" s="96"/>
      <c r="J448" s="96"/>
      <c r="K448" s="96"/>
      <c r="L448" s="96"/>
      <c r="M448" s="96"/>
      <c r="N448" s="74">
        <f t="shared" si="79"/>
        <v>0.8629907851851852</v>
      </c>
    </row>
    <row r="449" spans="1:14" ht="15">
      <c r="A449" s="65"/>
      <c r="B449" s="11"/>
      <c r="C449" s="12">
        <v>4270</v>
      </c>
      <c r="D449" s="47" t="s">
        <v>15</v>
      </c>
      <c r="E449" s="101">
        <v>25000</v>
      </c>
      <c r="F449" s="102">
        <v>7005.24</v>
      </c>
      <c r="G449" s="96"/>
      <c r="H449" s="96">
        <f>F449</f>
        <v>7005.24</v>
      </c>
      <c r="I449" s="96"/>
      <c r="J449" s="96"/>
      <c r="K449" s="96"/>
      <c r="L449" s="96"/>
      <c r="M449" s="96"/>
      <c r="N449" s="74">
        <f t="shared" si="79"/>
        <v>0.2802096</v>
      </c>
    </row>
    <row r="450" spans="1:14" ht="15">
      <c r="A450" s="63"/>
      <c r="B450" s="11"/>
      <c r="C450" s="12">
        <v>4300</v>
      </c>
      <c r="D450" s="47" t="s">
        <v>13</v>
      </c>
      <c r="E450" s="101">
        <v>93257</v>
      </c>
      <c r="F450" s="102">
        <v>82618.53</v>
      </c>
      <c r="G450" s="96"/>
      <c r="H450" s="96">
        <f>F450</f>
        <v>82618.53</v>
      </c>
      <c r="I450" s="96"/>
      <c r="J450" s="96"/>
      <c r="K450" s="96"/>
      <c r="L450" s="96"/>
      <c r="M450" s="96"/>
      <c r="N450" s="74">
        <f t="shared" si="79"/>
        <v>0.885923094244936</v>
      </c>
    </row>
    <row r="451" spans="1:14" ht="15">
      <c r="A451" s="63"/>
      <c r="B451" s="11"/>
      <c r="C451" s="12">
        <v>6050</v>
      </c>
      <c r="D451" s="47" t="s">
        <v>7</v>
      </c>
      <c r="E451" s="101">
        <v>163550</v>
      </c>
      <c r="F451" s="102">
        <v>147598.6</v>
      </c>
      <c r="G451" s="96"/>
      <c r="H451" s="96"/>
      <c r="I451" s="96"/>
      <c r="J451" s="96"/>
      <c r="K451" s="96"/>
      <c r="L451" s="96"/>
      <c r="M451" s="96">
        <v>147598.6</v>
      </c>
      <c r="N451" s="74">
        <f t="shared" si="79"/>
        <v>0.9024677468664017</v>
      </c>
    </row>
    <row r="452" spans="1:14" s="8" customFormat="1" ht="33" customHeight="1">
      <c r="A452" s="63"/>
      <c r="B452" s="15">
        <v>90019</v>
      </c>
      <c r="C452" s="10"/>
      <c r="D452" s="27" t="s">
        <v>112</v>
      </c>
      <c r="E452" s="88">
        <f>SUM(E453)</f>
        <v>5400</v>
      </c>
      <c r="F452" s="89">
        <f>SUM(F453)</f>
        <v>4709</v>
      </c>
      <c r="G452" s="89">
        <f aca="true" t="shared" si="93" ref="G452:M452">SUM(G453)</f>
        <v>0</v>
      </c>
      <c r="H452" s="89">
        <f>SUM(H453)</f>
        <v>4709</v>
      </c>
      <c r="I452" s="89">
        <f t="shared" si="93"/>
        <v>0</v>
      </c>
      <c r="J452" s="89">
        <f t="shared" si="93"/>
        <v>0</v>
      </c>
      <c r="K452" s="89">
        <f t="shared" si="93"/>
        <v>0</v>
      </c>
      <c r="L452" s="89">
        <f t="shared" si="93"/>
        <v>0</v>
      </c>
      <c r="M452" s="89">
        <f t="shared" si="93"/>
        <v>0</v>
      </c>
      <c r="N452" s="74">
        <f t="shared" si="79"/>
        <v>0.872037037037037</v>
      </c>
    </row>
    <row r="453" spans="1:14" ht="15">
      <c r="A453" s="63"/>
      <c r="B453" s="11"/>
      <c r="C453" s="12">
        <v>4430</v>
      </c>
      <c r="D453" s="47" t="s">
        <v>14</v>
      </c>
      <c r="E453" s="101">
        <v>5400</v>
      </c>
      <c r="F453" s="102">
        <v>4709</v>
      </c>
      <c r="G453" s="96"/>
      <c r="H453" s="96">
        <f>F453</f>
        <v>4709</v>
      </c>
      <c r="I453" s="96"/>
      <c r="J453" s="96"/>
      <c r="K453" s="96"/>
      <c r="L453" s="96"/>
      <c r="M453" s="96"/>
      <c r="N453" s="74">
        <f t="shared" si="79"/>
        <v>0.872037037037037</v>
      </c>
    </row>
    <row r="454" spans="1:14" s="8" customFormat="1" ht="15">
      <c r="A454" s="65"/>
      <c r="B454" s="15">
        <v>90095</v>
      </c>
      <c r="C454" s="10"/>
      <c r="D454" s="27" t="s">
        <v>12</v>
      </c>
      <c r="E454" s="88">
        <f>SUM(E455,E456,E457,E458)</f>
        <v>119290</v>
      </c>
      <c r="F454" s="90">
        <f>SUM(F455,F456,F457,F458)</f>
        <v>100343.43</v>
      </c>
      <c r="G454" s="90">
        <f aca="true" t="shared" si="94" ref="G454:M454">SUM(G455,G456,G457,G458)</f>
        <v>0</v>
      </c>
      <c r="H454" s="90">
        <f>SUM(H455:H458)</f>
        <v>66344.47</v>
      </c>
      <c r="I454" s="90">
        <f t="shared" si="94"/>
        <v>0</v>
      </c>
      <c r="J454" s="90">
        <f t="shared" si="94"/>
        <v>0</v>
      </c>
      <c r="K454" s="90">
        <f t="shared" si="94"/>
        <v>0</v>
      </c>
      <c r="L454" s="90">
        <f t="shared" si="94"/>
        <v>0</v>
      </c>
      <c r="M454" s="90">
        <f t="shared" si="94"/>
        <v>33998.96</v>
      </c>
      <c r="N454" s="74">
        <f t="shared" si="79"/>
        <v>0.8411721854304636</v>
      </c>
    </row>
    <row r="455" spans="1:14" ht="15">
      <c r="A455" s="63"/>
      <c r="B455" s="11"/>
      <c r="C455" s="12">
        <v>4210</v>
      </c>
      <c r="D455" s="47" t="s">
        <v>20</v>
      </c>
      <c r="E455" s="101">
        <v>3000</v>
      </c>
      <c r="F455" s="102">
        <v>2554.11</v>
      </c>
      <c r="G455" s="96"/>
      <c r="H455" s="96">
        <f>F455</f>
        <v>2554.11</v>
      </c>
      <c r="I455" s="96"/>
      <c r="J455" s="96"/>
      <c r="K455" s="96"/>
      <c r="L455" s="96"/>
      <c r="M455" s="96"/>
      <c r="N455" s="74">
        <f t="shared" si="79"/>
        <v>0.8513700000000001</v>
      </c>
    </row>
    <row r="456" spans="1:14" ht="15">
      <c r="A456" s="65"/>
      <c r="B456" s="11"/>
      <c r="C456" s="12">
        <v>4260</v>
      </c>
      <c r="D456" s="47" t="s">
        <v>23</v>
      </c>
      <c r="E456" s="101">
        <v>600</v>
      </c>
      <c r="F456" s="102">
        <v>594.51</v>
      </c>
      <c r="G456" s="96"/>
      <c r="H456" s="96">
        <f>F456</f>
        <v>594.51</v>
      </c>
      <c r="I456" s="96"/>
      <c r="J456" s="96"/>
      <c r="K456" s="96"/>
      <c r="L456" s="96"/>
      <c r="M456" s="96"/>
      <c r="N456" s="74">
        <f t="shared" si="79"/>
        <v>0.99085</v>
      </c>
    </row>
    <row r="457" spans="1:14" ht="15">
      <c r="A457" s="63"/>
      <c r="B457" s="11"/>
      <c r="C457" s="12">
        <v>4300</v>
      </c>
      <c r="D457" s="47" t="s">
        <v>13</v>
      </c>
      <c r="E457" s="101">
        <v>63490</v>
      </c>
      <c r="F457" s="102">
        <v>63195.85</v>
      </c>
      <c r="G457" s="96"/>
      <c r="H457" s="96">
        <f>F457</f>
        <v>63195.85</v>
      </c>
      <c r="I457" s="96"/>
      <c r="J457" s="96"/>
      <c r="K457" s="96"/>
      <c r="L457" s="96"/>
      <c r="M457" s="96"/>
      <c r="N457" s="74">
        <f t="shared" si="79"/>
        <v>0.9953669869270751</v>
      </c>
    </row>
    <row r="458" spans="1:14" ht="15">
      <c r="A458" s="63"/>
      <c r="B458" s="11"/>
      <c r="C458" s="12">
        <v>6050</v>
      </c>
      <c r="D458" s="47" t="s">
        <v>7</v>
      </c>
      <c r="E458" s="101">
        <v>52200</v>
      </c>
      <c r="F458" s="102">
        <v>33998.96</v>
      </c>
      <c r="G458" s="96"/>
      <c r="H458" s="96"/>
      <c r="I458" s="96"/>
      <c r="J458" s="96"/>
      <c r="K458" s="96"/>
      <c r="L458" s="96"/>
      <c r="M458" s="96">
        <v>33998.96</v>
      </c>
      <c r="N458" s="74">
        <f t="shared" si="79"/>
        <v>0.6513210727969349</v>
      </c>
    </row>
    <row r="459" spans="1:14" s="8" customFormat="1" ht="15">
      <c r="A459" s="64">
        <v>921</v>
      </c>
      <c r="B459" s="13"/>
      <c r="C459" s="7"/>
      <c r="D459" s="14" t="s">
        <v>98</v>
      </c>
      <c r="E459" s="72">
        <f>SUM(E460,E463,E465)</f>
        <v>1335683</v>
      </c>
      <c r="F459" s="73">
        <f aca="true" t="shared" si="95" ref="F459:M459">SUM(F460,F463,F465)</f>
        <v>1318324.5399999998</v>
      </c>
      <c r="G459" s="73">
        <f t="shared" si="95"/>
        <v>0</v>
      </c>
      <c r="H459" s="73">
        <f t="shared" si="95"/>
        <v>762661.8</v>
      </c>
      <c r="I459" s="73">
        <f t="shared" si="95"/>
        <v>26000</v>
      </c>
      <c r="J459" s="73">
        <f t="shared" si="95"/>
        <v>728500</v>
      </c>
      <c r="K459" s="73">
        <f t="shared" si="95"/>
        <v>0</v>
      </c>
      <c r="L459" s="73">
        <f t="shared" si="95"/>
        <v>0</v>
      </c>
      <c r="M459" s="73">
        <f t="shared" si="95"/>
        <v>555662.74</v>
      </c>
      <c r="N459" s="74">
        <f t="shared" si="79"/>
        <v>0.9870040571003748</v>
      </c>
    </row>
    <row r="460" spans="1:14" s="8" customFormat="1" ht="15">
      <c r="A460" s="63"/>
      <c r="B460" s="15">
        <v>92109</v>
      </c>
      <c r="C460" s="10"/>
      <c r="D460" s="27" t="s">
        <v>99</v>
      </c>
      <c r="E460" s="88">
        <f>SUM(E461,E462)</f>
        <v>865500</v>
      </c>
      <c r="F460" s="90">
        <f>SUM(F461,F462)</f>
        <v>864339.13</v>
      </c>
      <c r="G460" s="90">
        <f aca="true" t="shared" si="96" ref="G460:M460">SUM(G461,G462)</f>
        <v>0</v>
      </c>
      <c r="H460" s="90">
        <f t="shared" si="96"/>
        <v>445500</v>
      </c>
      <c r="I460" s="90">
        <f t="shared" si="96"/>
        <v>0</v>
      </c>
      <c r="J460" s="90">
        <f t="shared" si="96"/>
        <v>445500</v>
      </c>
      <c r="K460" s="90">
        <f t="shared" si="96"/>
        <v>0</v>
      </c>
      <c r="L460" s="90">
        <f t="shared" si="96"/>
        <v>0</v>
      </c>
      <c r="M460" s="90">
        <f t="shared" si="96"/>
        <v>418839.13</v>
      </c>
      <c r="N460" s="74">
        <f t="shared" si="79"/>
        <v>0.9986587290583477</v>
      </c>
    </row>
    <row r="461" spans="1:14" ht="27.75" customHeight="1">
      <c r="A461" s="64"/>
      <c r="B461" s="11"/>
      <c r="C461" s="12">
        <v>2480</v>
      </c>
      <c r="D461" s="47" t="s">
        <v>150</v>
      </c>
      <c r="E461" s="101">
        <v>445500</v>
      </c>
      <c r="F461" s="102">
        <v>445500</v>
      </c>
      <c r="G461" s="96"/>
      <c r="H461" s="96">
        <f>F461</f>
        <v>445500</v>
      </c>
      <c r="I461" s="96"/>
      <c r="J461" s="96">
        <v>445500</v>
      </c>
      <c r="K461" s="96"/>
      <c r="L461" s="96"/>
      <c r="M461" s="96"/>
      <c r="N461" s="74">
        <f t="shared" si="79"/>
        <v>1</v>
      </c>
    </row>
    <row r="462" spans="1:14" ht="15">
      <c r="A462" s="64"/>
      <c r="B462" s="11"/>
      <c r="C462" s="12">
        <v>6050</v>
      </c>
      <c r="D462" s="47" t="s">
        <v>7</v>
      </c>
      <c r="E462" s="101">
        <v>420000</v>
      </c>
      <c r="F462" s="102">
        <v>418839.13</v>
      </c>
      <c r="G462" s="96"/>
      <c r="H462" s="96"/>
      <c r="I462" s="96"/>
      <c r="J462" s="96"/>
      <c r="K462" s="96"/>
      <c r="L462" s="96"/>
      <c r="M462" s="96">
        <v>418839.13</v>
      </c>
      <c r="N462" s="74">
        <f t="shared" si="79"/>
        <v>0.9972360238095238</v>
      </c>
    </row>
    <row r="463" spans="1:14" s="8" customFormat="1" ht="15">
      <c r="A463" s="65"/>
      <c r="B463" s="15">
        <v>92116</v>
      </c>
      <c r="C463" s="10"/>
      <c r="D463" s="27" t="s">
        <v>101</v>
      </c>
      <c r="E463" s="88">
        <f>SUM(E464)</f>
        <v>274500</v>
      </c>
      <c r="F463" s="89">
        <f>SUM(F464)</f>
        <v>268000</v>
      </c>
      <c r="G463" s="89">
        <f aca="true" t="shared" si="97" ref="G463:M463">SUM(G464)</f>
        <v>0</v>
      </c>
      <c r="H463" s="89">
        <f>SUM(H464)</f>
        <v>268000</v>
      </c>
      <c r="I463" s="89">
        <f t="shared" si="97"/>
        <v>0</v>
      </c>
      <c r="J463" s="89">
        <f t="shared" si="97"/>
        <v>268000</v>
      </c>
      <c r="K463" s="89">
        <f t="shared" si="97"/>
        <v>0</v>
      </c>
      <c r="L463" s="89">
        <f t="shared" si="97"/>
        <v>0</v>
      </c>
      <c r="M463" s="89">
        <f t="shared" si="97"/>
        <v>0</v>
      </c>
      <c r="N463" s="74">
        <f t="shared" si="79"/>
        <v>0.97632058287796</v>
      </c>
    </row>
    <row r="464" spans="1:14" ht="29.25" customHeight="1">
      <c r="A464" s="63"/>
      <c r="B464" s="11"/>
      <c r="C464" s="12">
        <v>2480</v>
      </c>
      <c r="D464" s="47" t="s">
        <v>100</v>
      </c>
      <c r="E464" s="101">
        <v>274500</v>
      </c>
      <c r="F464" s="102">
        <v>268000</v>
      </c>
      <c r="G464" s="96"/>
      <c r="H464" s="96">
        <f>F464</f>
        <v>268000</v>
      </c>
      <c r="I464" s="96"/>
      <c r="J464" s="96">
        <v>268000</v>
      </c>
      <c r="K464" s="96"/>
      <c r="L464" s="96"/>
      <c r="M464" s="96"/>
      <c r="N464" s="74">
        <f t="shared" si="79"/>
        <v>0.97632058287796</v>
      </c>
    </row>
    <row r="465" spans="1:14" s="8" customFormat="1" ht="15">
      <c r="A465" s="65"/>
      <c r="B465" s="15">
        <v>92195</v>
      </c>
      <c r="C465" s="10"/>
      <c r="D465" s="27" t="s">
        <v>12</v>
      </c>
      <c r="E465" s="88">
        <f>SUM(E466:E471)</f>
        <v>195683</v>
      </c>
      <c r="F465" s="89">
        <f>SUM(F466,F467,F468,F469,F470,F471)</f>
        <v>185985.41</v>
      </c>
      <c r="G465" s="89">
        <f aca="true" t="shared" si="98" ref="G465:M465">SUM(G466,G467,G468,G469,G470,G471)</f>
        <v>0</v>
      </c>
      <c r="H465" s="89">
        <f t="shared" si="98"/>
        <v>49161.8</v>
      </c>
      <c r="I465" s="89">
        <f t="shared" si="98"/>
        <v>26000</v>
      </c>
      <c r="J465" s="89">
        <f t="shared" si="98"/>
        <v>15000</v>
      </c>
      <c r="K465" s="89">
        <f t="shared" si="98"/>
        <v>0</v>
      </c>
      <c r="L465" s="89">
        <f t="shared" si="98"/>
        <v>0</v>
      </c>
      <c r="M465" s="89">
        <f t="shared" si="98"/>
        <v>136823.61000000002</v>
      </c>
      <c r="N465" s="74">
        <f t="shared" si="79"/>
        <v>0.9504423480833798</v>
      </c>
    </row>
    <row r="466" spans="1:14" ht="25.5">
      <c r="A466" s="63"/>
      <c r="B466" s="11"/>
      <c r="C466" s="12">
        <v>2810</v>
      </c>
      <c r="D466" s="47" t="s">
        <v>102</v>
      </c>
      <c r="E466" s="101">
        <v>4000</v>
      </c>
      <c r="F466" s="102">
        <v>0</v>
      </c>
      <c r="G466" s="96"/>
      <c r="H466" s="96">
        <f>F466</f>
        <v>0</v>
      </c>
      <c r="I466" s="96"/>
      <c r="J466" s="96"/>
      <c r="K466" s="96"/>
      <c r="L466" s="96"/>
      <c r="M466" s="96"/>
      <c r="N466" s="74">
        <f t="shared" si="79"/>
        <v>0</v>
      </c>
    </row>
    <row r="467" spans="1:14" ht="38.25">
      <c r="A467" s="65"/>
      <c r="B467" s="11"/>
      <c r="C467" s="12">
        <v>2820</v>
      </c>
      <c r="D467" s="47" t="s">
        <v>106</v>
      </c>
      <c r="E467" s="101">
        <v>15000</v>
      </c>
      <c r="F467" s="102">
        <v>15000</v>
      </c>
      <c r="G467" s="96"/>
      <c r="H467" s="96">
        <f>F467</f>
        <v>15000</v>
      </c>
      <c r="I467" s="96"/>
      <c r="J467" s="96">
        <v>15000</v>
      </c>
      <c r="K467" s="96"/>
      <c r="L467" s="96"/>
      <c r="M467" s="96"/>
      <c r="N467" s="74">
        <f t="shared" si="79"/>
        <v>1</v>
      </c>
    </row>
    <row r="468" spans="1:14" ht="15">
      <c r="A468" s="65"/>
      <c r="B468" s="11"/>
      <c r="C468" s="12">
        <v>4170</v>
      </c>
      <c r="D468" s="47" t="s">
        <v>19</v>
      </c>
      <c r="E468" s="101">
        <v>26000</v>
      </c>
      <c r="F468" s="102">
        <v>26000</v>
      </c>
      <c r="G468" s="96"/>
      <c r="H468" s="96">
        <f>F468</f>
        <v>26000</v>
      </c>
      <c r="I468" s="96">
        <v>26000</v>
      </c>
      <c r="J468" s="96"/>
      <c r="K468" s="96"/>
      <c r="L468" s="96"/>
      <c r="M468" s="96"/>
      <c r="N468" s="74">
        <f t="shared" si="79"/>
        <v>1</v>
      </c>
    </row>
    <row r="469" spans="1:14" ht="15">
      <c r="A469" s="65"/>
      <c r="B469" s="11"/>
      <c r="C469" s="12">
        <v>4300</v>
      </c>
      <c r="D469" s="47" t="s">
        <v>13</v>
      </c>
      <c r="E469" s="101">
        <v>10200</v>
      </c>
      <c r="F469" s="102">
        <v>8161.8</v>
      </c>
      <c r="G469" s="96"/>
      <c r="H469" s="96">
        <f>F469</f>
        <v>8161.8</v>
      </c>
      <c r="I469" s="96"/>
      <c r="J469" s="96"/>
      <c r="K469" s="96"/>
      <c r="L469" s="96"/>
      <c r="M469" s="96"/>
      <c r="N469" s="74">
        <f t="shared" si="79"/>
        <v>0.8001764705882353</v>
      </c>
    </row>
    <row r="470" spans="1:14" ht="15">
      <c r="A470" s="65"/>
      <c r="B470" s="11"/>
      <c r="C470" s="12">
        <v>6057</v>
      </c>
      <c r="D470" s="47" t="s">
        <v>7</v>
      </c>
      <c r="E470" s="101">
        <v>92016</v>
      </c>
      <c r="F470" s="102">
        <v>89619.46</v>
      </c>
      <c r="G470" s="96"/>
      <c r="H470" s="96"/>
      <c r="I470" s="96"/>
      <c r="J470" s="96"/>
      <c r="K470" s="96"/>
      <c r="L470" s="96"/>
      <c r="M470" s="96">
        <v>89619.46</v>
      </c>
      <c r="N470" s="74">
        <f t="shared" si="79"/>
        <v>0.9739551817075291</v>
      </c>
    </row>
    <row r="471" spans="1:14" ht="15">
      <c r="A471" s="63"/>
      <c r="B471" s="11"/>
      <c r="C471" s="12">
        <v>6059</v>
      </c>
      <c r="D471" s="47" t="s">
        <v>7</v>
      </c>
      <c r="E471" s="101">
        <v>48467</v>
      </c>
      <c r="F471" s="102">
        <v>47204.15</v>
      </c>
      <c r="G471" s="96"/>
      <c r="H471" s="96"/>
      <c r="I471" s="96"/>
      <c r="J471" s="96"/>
      <c r="K471" s="96"/>
      <c r="L471" s="96"/>
      <c r="M471" s="96">
        <v>47204.15</v>
      </c>
      <c r="N471" s="74">
        <f t="shared" si="79"/>
        <v>0.9739441269317267</v>
      </c>
    </row>
    <row r="472" spans="1:14" s="8" customFormat="1" ht="15">
      <c r="A472" s="64">
        <v>926</v>
      </c>
      <c r="B472" s="13"/>
      <c r="C472" s="7"/>
      <c r="D472" s="14" t="s">
        <v>103</v>
      </c>
      <c r="E472" s="72">
        <f>SUM(E473,E488,E490)</f>
        <v>430654</v>
      </c>
      <c r="F472" s="75">
        <f>SUM(F473,F488,F490)</f>
        <v>414135.32</v>
      </c>
      <c r="G472" s="75">
        <f>SUM(G473,G488)</f>
        <v>0</v>
      </c>
      <c r="H472" s="75">
        <f aca="true" t="shared" si="99" ref="H472:M472">SUM(H473,H488,H490)</f>
        <v>348698.70999999996</v>
      </c>
      <c r="I472" s="75">
        <f t="shared" si="99"/>
        <v>106891.09</v>
      </c>
      <c r="J472" s="75">
        <f t="shared" si="99"/>
        <v>178150</v>
      </c>
      <c r="K472" s="75">
        <f t="shared" si="99"/>
        <v>0</v>
      </c>
      <c r="L472" s="75">
        <f t="shared" si="99"/>
        <v>0</v>
      </c>
      <c r="M472" s="75">
        <f t="shared" si="99"/>
        <v>65436.61</v>
      </c>
      <c r="N472" s="74">
        <f t="shared" si="79"/>
        <v>0.9616428037357136</v>
      </c>
    </row>
    <row r="473" spans="1:14" s="8" customFormat="1" ht="15">
      <c r="A473" s="63"/>
      <c r="B473" s="15">
        <v>92601</v>
      </c>
      <c r="C473" s="10"/>
      <c r="D473" s="27" t="s">
        <v>104</v>
      </c>
      <c r="E473" s="88">
        <f>SUM(E474:E487)</f>
        <v>238654</v>
      </c>
      <c r="F473" s="90">
        <f aca="true" t="shared" si="100" ref="F473:M473">SUM(F474:F487)</f>
        <v>235985.32</v>
      </c>
      <c r="G473" s="90">
        <f t="shared" si="100"/>
        <v>0</v>
      </c>
      <c r="H473" s="90">
        <f t="shared" si="100"/>
        <v>170548.71</v>
      </c>
      <c r="I473" s="90">
        <f>SUM(I474:I487)</f>
        <v>106891.09</v>
      </c>
      <c r="J473" s="90">
        <f t="shared" si="100"/>
        <v>0</v>
      </c>
      <c r="K473" s="90">
        <f t="shared" si="100"/>
        <v>0</v>
      </c>
      <c r="L473" s="90">
        <f t="shared" si="100"/>
        <v>0</v>
      </c>
      <c r="M473" s="90">
        <f t="shared" si="100"/>
        <v>65436.61</v>
      </c>
      <c r="N473" s="74">
        <f t="shared" si="79"/>
        <v>0.9888177864188323</v>
      </c>
    </row>
    <row r="474" spans="1:14" ht="15">
      <c r="A474" s="64"/>
      <c r="B474" s="11"/>
      <c r="C474" s="12">
        <v>3020</v>
      </c>
      <c r="D474" s="47" t="s">
        <v>45</v>
      </c>
      <c r="E474" s="101">
        <v>1310</v>
      </c>
      <c r="F474" s="102">
        <v>1254.43</v>
      </c>
      <c r="G474" s="96"/>
      <c r="H474" s="96">
        <f>F474</f>
        <v>1254.43</v>
      </c>
      <c r="I474" s="96"/>
      <c r="J474" s="96"/>
      <c r="K474" s="96"/>
      <c r="L474" s="96"/>
      <c r="M474" s="96"/>
      <c r="N474" s="74">
        <f t="shared" si="79"/>
        <v>0.9575801526717558</v>
      </c>
    </row>
    <row r="475" spans="1:14" ht="15">
      <c r="A475" s="65"/>
      <c r="B475" s="11"/>
      <c r="C475" s="12">
        <v>4010</v>
      </c>
      <c r="D475" s="47" t="s">
        <v>33</v>
      </c>
      <c r="E475" s="101">
        <v>85204</v>
      </c>
      <c r="F475" s="102">
        <v>84884.5</v>
      </c>
      <c r="G475" s="96"/>
      <c r="H475" s="96">
        <f aca="true" t="shared" si="101" ref="H475:H485">F475</f>
        <v>84884.5</v>
      </c>
      <c r="I475" s="96">
        <f>F475</f>
        <v>84884.5</v>
      </c>
      <c r="J475" s="96"/>
      <c r="K475" s="96"/>
      <c r="L475" s="96"/>
      <c r="M475" s="96"/>
      <c r="N475" s="74">
        <f aca="true" t="shared" si="102" ref="N475:N492">SUM(F475/E475)</f>
        <v>0.9962501760480729</v>
      </c>
    </row>
    <row r="476" spans="1:14" ht="15">
      <c r="A476" s="63"/>
      <c r="B476" s="11"/>
      <c r="C476" s="12">
        <v>4040</v>
      </c>
      <c r="D476" s="47" t="s">
        <v>34</v>
      </c>
      <c r="E476" s="101">
        <v>6400</v>
      </c>
      <c r="F476" s="102">
        <v>6227.48</v>
      </c>
      <c r="G476" s="96"/>
      <c r="H476" s="96">
        <f t="shared" si="101"/>
        <v>6227.48</v>
      </c>
      <c r="I476" s="96">
        <f>F476</f>
        <v>6227.48</v>
      </c>
      <c r="J476" s="96"/>
      <c r="K476" s="96"/>
      <c r="L476" s="96"/>
      <c r="M476" s="96"/>
      <c r="N476" s="74">
        <f t="shared" si="102"/>
        <v>0.97304375</v>
      </c>
    </row>
    <row r="477" spans="1:14" ht="15">
      <c r="A477" s="63"/>
      <c r="B477" s="11"/>
      <c r="C477" s="12">
        <v>4110</v>
      </c>
      <c r="D477" s="47" t="s">
        <v>35</v>
      </c>
      <c r="E477" s="101">
        <v>13839</v>
      </c>
      <c r="F477" s="102">
        <v>13576.29</v>
      </c>
      <c r="G477" s="96"/>
      <c r="H477" s="96">
        <f t="shared" si="101"/>
        <v>13576.29</v>
      </c>
      <c r="I477" s="96">
        <f>F477</f>
        <v>13576.29</v>
      </c>
      <c r="J477" s="96"/>
      <c r="K477" s="96"/>
      <c r="L477" s="96"/>
      <c r="M477" s="96"/>
      <c r="N477" s="74">
        <f t="shared" si="102"/>
        <v>0.9810166919575114</v>
      </c>
    </row>
    <row r="478" spans="1:14" ht="15">
      <c r="A478" s="63"/>
      <c r="B478" s="11"/>
      <c r="C478" s="12">
        <v>4120</v>
      </c>
      <c r="D478" s="47" t="s">
        <v>36</v>
      </c>
      <c r="E478" s="101">
        <v>2251</v>
      </c>
      <c r="F478" s="102">
        <v>2202.82</v>
      </c>
      <c r="G478" s="96"/>
      <c r="H478" s="96">
        <f t="shared" si="101"/>
        <v>2202.82</v>
      </c>
      <c r="I478" s="96">
        <f>F478</f>
        <v>2202.82</v>
      </c>
      <c r="J478" s="96"/>
      <c r="K478" s="96"/>
      <c r="L478" s="96"/>
      <c r="M478" s="96"/>
      <c r="N478" s="74">
        <f t="shared" si="102"/>
        <v>0.9785961794757886</v>
      </c>
    </row>
    <row r="479" spans="1:14" ht="15">
      <c r="A479" s="63"/>
      <c r="B479" s="11"/>
      <c r="C479" s="12">
        <v>4210</v>
      </c>
      <c r="D479" s="47" t="s">
        <v>20</v>
      </c>
      <c r="E479" s="101">
        <v>19000</v>
      </c>
      <c r="F479" s="102">
        <v>18697.41</v>
      </c>
      <c r="G479" s="96"/>
      <c r="H479" s="96">
        <f t="shared" si="101"/>
        <v>18697.41</v>
      </c>
      <c r="I479" s="96"/>
      <c r="J479" s="96"/>
      <c r="K479" s="96"/>
      <c r="L479" s="96"/>
      <c r="M479" s="96"/>
      <c r="N479" s="74">
        <f t="shared" si="102"/>
        <v>0.9840742105263158</v>
      </c>
    </row>
    <row r="480" spans="1:14" ht="15">
      <c r="A480" s="63"/>
      <c r="B480" s="11"/>
      <c r="C480" s="12">
        <v>4260</v>
      </c>
      <c r="D480" s="47" t="s">
        <v>23</v>
      </c>
      <c r="E480" s="101">
        <v>15750</v>
      </c>
      <c r="F480" s="102">
        <v>15725.36</v>
      </c>
      <c r="G480" s="96"/>
      <c r="H480" s="96">
        <f t="shared" si="101"/>
        <v>15725.36</v>
      </c>
      <c r="I480" s="96"/>
      <c r="J480" s="96"/>
      <c r="K480" s="96"/>
      <c r="L480" s="96"/>
      <c r="M480" s="96"/>
      <c r="N480" s="74">
        <f t="shared" si="102"/>
        <v>0.9984355555555556</v>
      </c>
    </row>
    <row r="481" spans="1:14" ht="15">
      <c r="A481" s="63"/>
      <c r="B481" s="11"/>
      <c r="C481" s="12">
        <v>4270</v>
      </c>
      <c r="D481" s="47" t="s">
        <v>15</v>
      </c>
      <c r="E481" s="101">
        <v>6470</v>
      </c>
      <c r="F481" s="102">
        <v>5191.2</v>
      </c>
      <c r="G481" s="96"/>
      <c r="H481" s="96">
        <f t="shared" si="101"/>
        <v>5191.2</v>
      </c>
      <c r="I481" s="96"/>
      <c r="J481" s="96"/>
      <c r="K481" s="96"/>
      <c r="L481" s="96"/>
      <c r="M481" s="96"/>
      <c r="N481" s="74">
        <f t="shared" si="102"/>
        <v>0.8023493044822256</v>
      </c>
    </row>
    <row r="482" spans="1:14" ht="15">
      <c r="A482" s="63"/>
      <c r="B482" s="11"/>
      <c r="C482" s="12">
        <v>4300</v>
      </c>
      <c r="D482" s="47" t="s">
        <v>13</v>
      </c>
      <c r="E482" s="101">
        <v>17850</v>
      </c>
      <c r="F482" s="102">
        <v>17802.26</v>
      </c>
      <c r="G482" s="96"/>
      <c r="H482" s="96">
        <f t="shared" si="101"/>
        <v>17802.26</v>
      </c>
      <c r="I482" s="96"/>
      <c r="J482" s="96"/>
      <c r="K482" s="96"/>
      <c r="L482" s="96"/>
      <c r="M482" s="96"/>
      <c r="N482" s="74">
        <f t="shared" si="102"/>
        <v>0.9973254901960783</v>
      </c>
    </row>
    <row r="483" spans="1:14" ht="38.25">
      <c r="A483" s="63"/>
      <c r="B483" s="11"/>
      <c r="C483" s="12">
        <v>4370</v>
      </c>
      <c r="D483" s="47" t="s">
        <v>125</v>
      </c>
      <c r="E483" s="101">
        <v>1000</v>
      </c>
      <c r="F483" s="102">
        <v>906.96</v>
      </c>
      <c r="G483" s="96"/>
      <c r="H483" s="96">
        <f t="shared" si="101"/>
        <v>906.96</v>
      </c>
      <c r="I483" s="96"/>
      <c r="J483" s="96"/>
      <c r="K483" s="96"/>
      <c r="L483" s="96"/>
      <c r="M483" s="96"/>
      <c r="N483" s="74">
        <f t="shared" si="102"/>
        <v>0.90696</v>
      </c>
    </row>
    <row r="484" spans="1:14" ht="15">
      <c r="A484" s="63"/>
      <c r="B484" s="11"/>
      <c r="C484" s="12">
        <v>4430</v>
      </c>
      <c r="D484" s="47" t="s">
        <v>14</v>
      </c>
      <c r="E484" s="101">
        <v>1080</v>
      </c>
      <c r="F484" s="102">
        <v>1080</v>
      </c>
      <c r="G484" s="96"/>
      <c r="H484" s="96">
        <f t="shared" si="101"/>
        <v>1080</v>
      </c>
      <c r="I484" s="96"/>
      <c r="J484" s="96"/>
      <c r="K484" s="96"/>
      <c r="L484" s="96"/>
      <c r="M484" s="96"/>
      <c r="N484" s="74">
        <f t="shared" si="102"/>
        <v>1</v>
      </c>
    </row>
    <row r="485" spans="1:14" ht="15">
      <c r="A485" s="63"/>
      <c r="B485" s="11"/>
      <c r="C485" s="12">
        <v>4440</v>
      </c>
      <c r="D485" s="47" t="s">
        <v>91</v>
      </c>
      <c r="E485" s="101">
        <v>3000</v>
      </c>
      <c r="F485" s="102">
        <v>3000</v>
      </c>
      <c r="G485" s="96"/>
      <c r="H485" s="96">
        <f t="shared" si="101"/>
        <v>3000</v>
      </c>
      <c r="I485" s="96"/>
      <c r="J485" s="96"/>
      <c r="K485" s="96"/>
      <c r="L485" s="96"/>
      <c r="M485" s="96"/>
      <c r="N485" s="74">
        <f t="shared" si="102"/>
        <v>1</v>
      </c>
    </row>
    <row r="486" spans="1:14" ht="15">
      <c r="A486" s="63"/>
      <c r="B486" s="11"/>
      <c r="C486" s="12">
        <v>6050</v>
      </c>
      <c r="D486" s="47" t="s">
        <v>7</v>
      </c>
      <c r="E486" s="101">
        <v>50000</v>
      </c>
      <c r="F486" s="102">
        <v>49936.61</v>
      </c>
      <c r="G486" s="96"/>
      <c r="H486" s="96"/>
      <c r="I486" s="96"/>
      <c r="J486" s="96"/>
      <c r="K486" s="96"/>
      <c r="L486" s="96"/>
      <c r="M486" s="96">
        <v>49936.61</v>
      </c>
      <c r="N486" s="74">
        <f t="shared" si="102"/>
        <v>0.9987322</v>
      </c>
    </row>
    <row r="487" spans="1:14" ht="15">
      <c r="A487" s="63"/>
      <c r="B487" s="11"/>
      <c r="C487" s="12">
        <v>6060</v>
      </c>
      <c r="D487" s="47" t="s">
        <v>28</v>
      </c>
      <c r="E487" s="101">
        <v>15500</v>
      </c>
      <c r="F487" s="102">
        <v>15500</v>
      </c>
      <c r="G487" s="96"/>
      <c r="H487" s="96"/>
      <c r="I487" s="96"/>
      <c r="J487" s="96"/>
      <c r="K487" s="96"/>
      <c r="L487" s="96"/>
      <c r="M487" s="96">
        <v>15500</v>
      </c>
      <c r="N487" s="74">
        <f t="shared" si="102"/>
        <v>1</v>
      </c>
    </row>
    <row r="488" spans="1:14" s="8" customFormat="1" ht="15">
      <c r="A488" s="63"/>
      <c r="B488" s="15">
        <v>92605</v>
      </c>
      <c r="C488" s="20"/>
      <c r="D488" s="27" t="s">
        <v>105</v>
      </c>
      <c r="E488" s="88">
        <f>SUM(E489)</f>
        <v>180000</v>
      </c>
      <c r="F488" s="89">
        <f aca="true" t="shared" si="103" ref="F488:M488">SUM(F489)</f>
        <v>178150</v>
      </c>
      <c r="G488" s="89">
        <f t="shared" si="103"/>
        <v>0</v>
      </c>
      <c r="H488" s="89">
        <f t="shared" si="103"/>
        <v>178150</v>
      </c>
      <c r="I488" s="89">
        <f>SUM(I489)</f>
        <v>0</v>
      </c>
      <c r="J488" s="89">
        <f t="shared" si="103"/>
        <v>178150</v>
      </c>
      <c r="K488" s="89">
        <f t="shared" si="103"/>
        <v>0</v>
      </c>
      <c r="L488" s="89">
        <f t="shared" si="103"/>
        <v>0</v>
      </c>
      <c r="M488" s="96">
        <f t="shared" si="103"/>
        <v>0</v>
      </c>
      <c r="N488" s="74">
        <f t="shared" si="102"/>
        <v>0.9897222222222222</v>
      </c>
    </row>
    <row r="489" spans="1:14" ht="38.25">
      <c r="A489" s="63"/>
      <c r="B489" s="11"/>
      <c r="C489" s="12">
        <v>2820</v>
      </c>
      <c r="D489" s="47" t="s">
        <v>106</v>
      </c>
      <c r="E489" s="101">
        <v>180000</v>
      </c>
      <c r="F489" s="102">
        <v>178150</v>
      </c>
      <c r="G489" s="96"/>
      <c r="H489" s="96">
        <f>F489</f>
        <v>178150</v>
      </c>
      <c r="I489" s="96"/>
      <c r="J489" s="96">
        <v>178150</v>
      </c>
      <c r="K489" s="96"/>
      <c r="L489" s="96"/>
      <c r="M489" s="96"/>
      <c r="N489" s="74">
        <f t="shared" si="102"/>
        <v>0.9897222222222222</v>
      </c>
    </row>
    <row r="490" spans="1:14" ht="15">
      <c r="A490" s="63"/>
      <c r="B490" s="41">
        <v>92695</v>
      </c>
      <c r="C490" s="42"/>
      <c r="D490" s="86" t="s">
        <v>157</v>
      </c>
      <c r="E490" s="91">
        <f>SUM(E491)</f>
        <v>12000</v>
      </c>
      <c r="F490" s="92">
        <f>SUM(F491)</f>
        <v>0</v>
      </c>
      <c r="G490" s="96"/>
      <c r="H490" s="96">
        <f aca="true" t="shared" si="104" ref="H490:M490">SUM(H491)</f>
        <v>0</v>
      </c>
      <c r="I490" s="96">
        <f>SUM(I491)</f>
        <v>0</v>
      </c>
      <c r="J490" s="96">
        <f t="shared" si="104"/>
        <v>0</v>
      </c>
      <c r="K490" s="96">
        <f t="shared" si="104"/>
        <v>0</v>
      </c>
      <c r="L490" s="96">
        <f t="shared" si="104"/>
        <v>0</v>
      </c>
      <c r="M490" s="96">
        <f t="shared" si="104"/>
        <v>0</v>
      </c>
      <c r="N490" s="74">
        <f t="shared" si="102"/>
        <v>0</v>
      </c>
    </row>
    <row r="491" spans="1:14" ht="15.75" thickBot="1">
      <c r="A491" s="71"/>
      <c r="B491" s="45"/>
      <c r="C491" s="46">
        <v>6050</v>
      </c>
      <c r="D491" s="87" t="s">
        <v>7</v>
      </c>
      <c r="E491" s="97">
        <v>12000</v>
      </c>
      <c r="F491" s="109">
        <v>0</v>
      </c>
      <c r="G491" s="98"/>
      <c r="H491" s="98"/>
      <c r="I491" s="98"/>
      <c r="J491" s="98"/>
      <c r="K491" s="98"/>
      <c r="L491" s="98"/>
      <c r="M491" s="98"/>
      <c r="N491" s="81">
        <f t="shared" si="102"/>
        <v>0</v>
      </c>
    </row>
    <row r="492" spans="1:14" ht="15.75" thickBot="1">
      <c r="A492" s="111" t="s">
        <v>107</v>
      </c>
      <c r="B492" s="112"/>
      <c r="C492" s="112"/>
      <c r="D492" s="113"/>
      <c r="E492" s="82">
        <f>SUM(E472,E459,E437,E418,E395,E302,E282,E164,E161,E156,E147,E130,E105,E50,E44,E33,E28,E17,E11)</f>
        <v>35256795</v>
      </c>
      <c r="F492" s="83">
        <f>SUM(F472,F459,F437,F418,F395,F302,F282,F164,F161,F156,F147,F130,F105,F50,F44,F33,F28,F17,F11)</f>
        <v>33885876.03</v>
      </c>
      <c r="G492" s="83" t="e">
        <f aca="true" t="shared" si="105" ref="G492:M492">SUM(G472,G459,G437,G418,G395,G302,G282,G164,G161,G156,G147,G130,G105,G50,G44,G33,G28,G17,G11)</f>
        <v>#REF!</v>
      </c>
      <c r="H492" s="83">
        <f t="shared" si="105"/>
        <v>20927681.349999998</v>
      </c>
      <c r="I492" s="83">
        <f t="shared" si="105"/>
        <v>10601564.559999999</v>
      </c>
      <c r="J492" s="83">
        <f t="shared" si="105"/>
        <v>1166918.83</v>
      </c>
      <c r="K492" s="83">
        <f t="shared" si="105"/>
        <v>92909.38</v>
      </c>
      <c r="L492" s="83">
        <f t="shared" si="105"/>
        <v>2500</v>
      </c>
      <c r="M492" s="83">
        <f t="shared" si="105"/>
        <v>12958194.68</v>
      </c>
      <c r="N492" s="84">
        <f t="shared" si="102"/>
        <v>0.9611161771794628</v>
      </c>
    </row>
    <row r="493" spans="1:4" ht="12.75">
      <c r="A493" s="51"/>
      <c r="B493" s="2"/>
      <c r="D493" s="48"/>
    </row>
    <row r="494" ht="18.75">
      <c r="A494" s="44"/>
    </row>
    <row r="497" spans="6:14" ht="12.75">
      <c r="F497" s="32"/>
      <c r="G497" s="2"/>
      <c r="H497" s="2"/>
      <c r="I497" s="2"/>
      <c r="J497" s="2"/>
      <c r="K497" s="2"/>
      <c r="L497" s="2"/>
      <c r="M497" s="2"/>
      <c r="N497" s="2"/>
    </row>
    <row r="498" spans="6:14" ht="12.75">
      <c r="F498" s="32"/>
      <c r="G498" s="2"/>
      <c r="H498" s="2"/>
      <c r="I498" s="2"/>
      <c r="J498" s="2"/>
      <c r="K498" s="2"/>
      <c r="L498" s="2"/>
      <c r="M498" s="2"/>
      <c r="N498" s="24"/>
    </row>
    <row r="499" spans="6:14" ht="12.75">
      <c r="F499" s="32"/>
      <c r="G499" s="2"/>
      <c r="H499" s="2"/>
      <c r="I499" s="2"/>
      <c r="J499" s="2"/>
      <c r="K499" s="2"/>
      <c r="L499" s="2"/>
      <c r="M499" s="2"/>
      <c r="N499" s="2"/>
    </row>
    <row r="500" spans="6:14" ht="12.75">
      <c r="F500" s="32"/>
      <c r="G500" s="2"/>
      <c r="H500" s="2"/>
      <c r="I500" s="2"/>
      <c r="J500" s="2"/>
      <c r="K500" s="2"/>
      <c r="L500" s="2"/>
      <c r="M500" s="2"/>
      <c r="N500" s="2"/>
    </row>
    <row r="501" spans="6:14" ht="12.75">
      <c r="F501" s="32"/>
      <c r="G501" s="2"/>
      <c r="H501" s="2"/>
      <c r="I501" s="2"/>
      <c r="J501" s="2"/>
      <c r="K501" s="2"/>
      <c r="L501" s="2"/>
      <c r="M501" s="2"/>
      <c r="N501" s="2"/>
    </row>
    <row r="502" spans="6:14" ht="12.75">
      <c r="F502" s="32"/>
      <c r="G502" s="2"/>
      <c r="H502" s="2"/>
      <c r="I502" s="2"/>
      <c r="J502" s="2"/>
      <c r="K502" s="2"/>
      <c r="L502" s="2"/>
      <c r="M502" s="2"/>
      <c r="N502" s="2"/>
    </row>
    <row r="503" spans="6:14" ht="12.75">
      <c r="F503" s="32"/>
      <c r="G503" s="2"/>
      <c r="H503" s="2"/>
      <c r="I503" s="2"/>
      <c r="J503" s="2"/>
      <c r="K503" s="2"/>
      <c r="L503" s="2"/>
      <c r="M503" s="2"/>
      <c r="N503" s="2"/>
    </row>
    <row r="504" spans="6:14" ht="12.75">
      <c r="F504" s="32"/>
      <c r="G504" s="2"/>
      <c r="H504" s="2"/>
      <c r="I504" s="2"/>
      <c r="J504" s="2"/>
      <c r="K504" s="2"/>
      <c r="L504" s="2"/>
      <c r="M504" s="2"/>
      <c r="N504" s="2"/>
    </row>
    <row r="505" spans="6:14" ht="12.75">
      <c r="F505" s="32"/>
      <c r="G505" s="2"/>
      <c r="H505" s="2"/>
      <c r="I505" s="2"/>
      <c r="J505" s="2"/>
      <c r="K505" s="2"/>
      <c r="L505" s="2"/>
      <c r="M505" s="2"/>
      <c r="N505" s="2"/>
    </row>
    <row r="506" spans="6:14" ht="12.75">
      <c r="F506" s="32"/>
      <c r="G506" s="2"/>
      <c r="H506" s="2"/>
      <c r="I506" s="2"/>
      <c r="J506" s="2"/>
      <c r="K506" s="2"/>
      <c r="L506" s="2"/>
      <c r="M506" s="2"/>
      <c r="N506" s="2"/>
    </row>
    <row r="507" spans="6:14" ht="12.75">
      <c r="F507" s="32"/>
      <c r="G507" s="2"/>
      <c r="H507" s="2"/>
      <c r="I507" s="2"/>
      <c r="J507" s="2"/>
      <c r="K507" s="2"/>
      <c r="L507" s="2"/>
      <c r="M507" s="2"/>
      <c r="N507" s="2"/>
    </row>
  </sheetData>
  <sheetProtection/>
  <autoFilter ref="A9:C492"/>
  <mergeCells count="2">
    <mergeCell ref="A2:F3"/>
    <mergeCell ref="A492:D492"/>
  </mergeCells>
  <printOptions horizontalCentered="1"/>
  <pageMargins left="0.31496062992125984" right="0.31496062992125984" top="0.4724409448818898" bottom="0.984251968503937" header="0.5118110236220472" footer="0.5118110236220472"/>
  <pageSetup firstPageNumber="51" useFirstPageNumber="1" horizontalDpi="300" verticalDpi="300" orientation="landscape" paperSize="9" scale="54" r:id="rId3"/>
  <headerFooter alignWithMargins="0">
    <oddFooter>&amp;CStrona &amp;P</oddFooter>
  </headerFooter>
  <rowBreaks count="10" manualBreakCount="10">
    <brk id="49" max="13" man="1"/>
    <brk id="89" max="13" man="1"/>
    <brk id="129" max="13" man="1"/>
    <brk id="178" max="13" man="1"/>
    <brk id="222" max="13" man="1"/>
    <brk id="269" max="255" man="1"/>
    <brk id="317" max="13" man="1"/>
    <brk id="355" max="13" man="1"/>
    <brk id="405" max="13" man="1"/>
    <brk id="45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Bialobrzegi</dc:creator>
  <cp:keywords/>
  <dc:description/>
  <cp:lastModifiedBy> </cp:lastModifiedBy>
  <cp:lastPrinted>2011-03-18T11:10:52Z</cp:lastPrinted>
  <dcterms:created xsi:type="dcterms:W3CDTF">2008-02-26T08:49:07Z</dcterms:created>
  <dcterms:modified xsi:type="dcterms:W3CDTF">2011-03-18T11:19:01Z</dcterms:modified>
  <cp:category/>
  <cp:version/>
  <cp:contentType/>
  <cp:contentStatus/>
</cp:coreProperties>
</file>