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45" windowWidth="15480" windowHeight="11640" activeTab="0"/>
  </bookViews>
  <sheets>
    <sheet name="doch spr rb27" sheetId="1" r:id="rId1"/>
  </sheets>
  <definedNames>
    <definedName name="_xlnm._FilterDatabase" localSheetId="0" hidden="1">'doch spr rb27'!$B$5:$D$162</definedName>
    <definedName name="_xlnm.Print_Titles" localSheetId="0">'doch spr rb27'!$5:$6</definedName>
  </definedNames>
  <calcPr fullCalcOnLoad="1"/>
</workbook>
</file>

<file path=xl/sharedStrings.xml><?xml version="1.0" encoding="utf-8"?>
<sst xmlns="http://schemas.openxmlformats.org/spreadsheetml/2006/main" count="268" uniqueCount="152">
  <si>
    <t>Dział</t>
  </si>
  <si>
    <t xml:space="preserve">Rozdział </t>
  </si>
  <si>
    <t>§</t>
  </si>
  <si>
    <t>Wyszczególnienie</t>
  </si>
  <si>
    <t>Wykonanie 2006</t>
  </si>
  <si>
    <t>010</t>
  </si>
  <si>
    <t>Rolnictwo i leśnictwo</t>
  </si>
  <si>
    <t>0690</t>
  </si>
  <si>
    <t>Wpływy z różnych opłat</t>
  </si>
  <si>
    <t>01095</t>
  </si>
  <si>
    <t>Pozostała działalność</t>
  </si>
  <si>
    <t>0750</t>
  </si>
  <si>
    <t>Dochody z najmu i dzierżawy składników majatkowych Skarbu Państwa, jednostek samorządu terytorialnego lub innych jednostek zaliczanych do sektora finansów publicznych oraz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</si>
  <si>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</si>
  <si>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</si>
  <si>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Gospodarka mieszkaniowa </t>
  </si>
  <si>
    <t>Gospodarka gruntami i nieruchomościami</t>
  </si>
  <si>
    <t>0470</t>
  </si>
  <si>
    <t>0760</t>
  </si>
  <si>
    <t>Wpływy z tytułu przekształcenia prawa użytkowania wieczystego przysługującego osobom fizycznym w prawo własności.</t>
  </si>
  <si>
    <t>0910</t>
  </si>
  <si>
    <t>Odsetki od nieterminowych wpłat z tytułu podatków i opłat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</si>
  <si>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</si>
  <si>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</si>
  <si>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</si>
  <si>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</si>
  <si>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</si>
  <si>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0920</t>
  </si>
  <si>
    <t>Pozostałe odsetki</t>
  </si>
  <si>
    <t>0970</t>
  </si>
  <si>
    <t>Wpływy z różnych dochodów</t>
  </si>
  <si>
    <t>Urzędy naczelnych organów władzy państwowej, kontroli i ochrony prawa oraz sądownictwa</t>
  </si>
  <si>
    <t>Urzędy naczelnych organów władzy państwowej, kontroli i ochrony prawa.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</si>
  <si>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</si>
  <si>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</si>
  <si>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</si>
  <si>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0350</t>
  </si>
  <si>
    <t>Podatek od działalności gospodarczej, opłacany w formie karty podatkowej.</t>
  </si>
  <si>
    <t>Wpływy z podatku rolnego, podatku leśnego, podatku od czynności cywilnoprawnych, podatów i opłat loklanych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</si>
  <si>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</si>
  <si>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</si>
  <si>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</si>
  <si>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</si>
  <si>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</si>
  <si>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</si>
  <si>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</si>
  <si>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</si>
  <si>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</si>
  <si>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</si>
  <si>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</si>
  <si>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</si>
  <si>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spadku i darowizn,podatku od czynności cywilnoprawnych oraz podatów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</si>
  <si>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</si>
  <si>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</si>
  <si>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</si>
  <si>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</si>
  <si>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ustaw.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</si>
  <si>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</si>
  <si>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</si>
  <si>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</si>
  <si>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</si>
  <si>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</si>
  <si>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</si>
  <si>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</si>
  <si>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</si>
  <si>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</si>
  <si>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</si>
  <si>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</si>
  <si>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</si>
  <si>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Pobór podatków, opłat i niepodatkowych należności budżetowych</t>
  </si>
  <si>
    <t xml:space="preserve">Różne rozliczenia 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</si>
  <si>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</si>
  <si>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</si>
  <si>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</si>
  <si>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</si>
  <si>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</si>
  <si>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</si>
  <si>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</si>
  <si>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(związków gmin)</t>
  </si>
  <si>
    <t>Przedszkola</t>
  </si>
  <si>
    <t>Pomoc społeczna</t>
  </si>
  <si>
    <t>Świadczenia rodzinne, zaliczka alimentacyjna oraz składki na ubezpieczenia emerytalne i rentowe z ubezpieczenia społecznego.</t>
  </si>
  <si>
    <t>2910</t>
  </si>
  <si>
    <t>Wpływy ze zwrotów dotacji wykorzystanych niezgodnie z przeznaczeniem lub pobranych w nadmiernej wysokości</t>
  </si>
  <si>
    <t>Składki na ubezpieczenie zdrowotne opłacane za osoby pobierające niektóre swiadczenia z pomocy społezcnej oraz niektóre świadczenia rodzinne.</t>
  </si>
  <si>
    <t>Zasiłki i pomoc w naturze oraz składki na ubezpieczenia emerytalne i rentowe.</t>
  </si>
  <si>
    <t>Ośrodki pomocy społecznej</t>
  </si>
  <si>
    <t>Dotacje celowe otrzyamne z budżetu państwa na realizację własnych zadań bieżących gmin (związków gmin)</t>
  </si>
  <si>
    <t>Edukacyjna opieka wychowawcza</t>
  </si>
  <si>
    <t>Pomoc materialna dla uczniów</t>
  </si>
  <si>
    <t>Kultura i ochrona dziedzictwa narodowego</t>
  </si>
  <si>
    <t>Biblioteki</t>
  </si>
  <si>
    <t>2320</t>
  </si>
  <si>
    <t>Dotacje celowe otrzymane z powiatu na zadania bieżące realizowane na podstwie porozumień (umów) między jednostakmi samorządu terytorialnego</t>
  </si>
  <si>
    <t>Dynamika 6/5</t>
  </si>
  <si>
    <t>Transport i łączność</t>
  </si>
  <si>
    <t>Drogi publiczne gminne</t>
  </si>
  <si>
    <t>Wpływy z podatku dochodowegood osób fizycznych</t>
  </si>
  <si>
    <t xml:space="preserve">Dochody jednostek samorządu terytorialnego związane z realizacją zadań z zakresu administracji
rządowej oraz innych zadań zleconych ustawami
</t>
  </si>
  <si>
    <t>0770</t>
  </si>
  <si>
    <t xml:space="preserve">Wpłaty z tytułu odpłatnego nabycia prawa własności oraz prawa użytkowania wieczystego
nieruchomośc
</t>
  </si>
  <si>
    <t>Gospodarka komunalna i ochrona środowiska</t>
  </si>
  <si>
    <t>Wpływy i wydatki związane z gromadzeniem środków z opłat i kar za korzystanie ze środowiska</t>
  </si>
  <si>
    <t>Razem</t>
  </si>
  <si>
    <t>0960</t>
  </si>
  <si>
    <t>Otrzymane spadki, zapisy i darowizny w postaci pieniężnej</t>
  </si>
  <si>
    <t>Część równoważąca subwencji ogólnej dla gmin</t>
  </si>
  <si>
    <t>Oddziały przedszkolne w szkołach podstawowych</t>
  </si>
  <si>
    <t>Wpływy z róznych opłat</t>
  </si>
  <si>
    <t>Usługi opiekuńcze i specjalistyczne usługi opiekuńcze</t>
  </si>
  <si>
    <t>0830</t>
  </si>
  <si>
    <t>Wpływy z usług</t>
  </si>
  <si>
    <t>2009</t>
  </si>
  <si>
    <t>Oczyszczanie miast i wsi</t>
  </si>
  <si>
    <t>6207</t>
  </si>
  <si>
    <t>Dotacje celowe w ramach programów finansowych z udziałem środków europejskich oraz środków, o których mowa w art. 5 ust. 1 pkt 3 oraz ust. 3 pkt 5 i 6 ust, lub płatność w ramach bydżetu środków europejskich</t>
  </si>
  <si>
    <t>Wpływ z opłat za zarząd, użytkowanie i użytkowanie wieczyste nieruchomości</t>
  </si>
  <si>
    <t>Działalność usługowa</t>
  </si>
  <si>
    <t>Plan zagospodarowania przestrzęnnego</t>
  </si>
  <si>
    <t>Zasiłki stałe</t>
  </si>
  <si>
    <t>Wpływ ze zwrotów dotacji oraz płatności, wykorzystanych nie zgodnie z przeznaczeniem lub wykorzystanych z naruszeniem procedur, o których mowa w art.. 184 ust, pobranych nienależnie lub w nadmiernej wysokości</t>
  </si>
  <si>
    <t>2007</t>
  </si>
  <si>
    <t>Dotacje celowe w ramach programów finansowych z udziałem środków europejskich oraz środków, o których mowa w art. 5 ust. 1 pkt 3 oraz ust. 3 pkt 5 i 6 ust, lub płatność w ramach budżetu środków europejskich</t>
  </si>
  <si>
    <t>Dotacjw celowe w ramach programów finansowych z udziałem środków europejskich oraz środków, o któych mowa w art.. 5 ust. 1 pkt 3 oraz ust. 3 pkt 5 i 6 ust, lub płatności w ramach budżetu środków europejskich</t>
  </si>
  <si>
    <t>Gospodarka ściekowa i ochrona wód</t>
  </si>
  <si>
    <t>Dotacje celowe w ramach poborów finansowych z udziałem środków europejskich oraz środków, o których mowa w art.. 5 ust. 1pkt 3 oraz ust 3 pkt 5 i 6 ustawy, lub płatności w ramach budżetu środków europejskich</t>
  </si>
  <si>
    <t>Wpłaty z różnych dochodów</t>
  </si>
  <si>
    <t>Dowożenie uczniów do szkół</t>
  </si>
  <si>
    <t>Zespół obsługi ekonomiczno-administracyjnej szkół</t>
  </si>
  <si>
    <t>Stołówki szkolne i przedszkolne</t>
  </si>
  <si>
    <t>0570</t>
  </si>
  <si>
    <t>Grzywny, mandaty i inne kary pienięzne od osób fizycznych</t>
  </si>
  <si>
    <t xml:space="preserve">Wpływy z różnych opłat </t>
  </si>
  <si>
    <t>Wybory Prezydenta Rzeczypospolitej Polskiej</t>
  </si>
  <si>
    <t>Różne  rozliczenia finansowe</t>
  </si>
  <si>
    <t>Wpłytw z różnych dochodów</t>
  </si>
  <si>
    <t>Wpływy r różnych dochodów</t>
  </si>
  <si>
    <t>Wpływ z różnych dochodów</t>
  </si>
  <si>
    <t>Gimnazja</t>
  </si>
  <si>
    <t>Plan na 31.12.2010</t>
  </si>
  <si>
    <t>Wykonanie na 31.12.2010</t>
  </si>
  <si>
    <t>Usuwanie skutków klęsk żywiołowych</t>
  </si>
  <si>
    <t>Pozostałe zadania w zakresie polityki społecznej</t>
  </si>
  <si>
    <t>Dochody bieżące</t>
  </si>
  <si>
    <t>Dochody majątkowe</t>
  </si>
  <si>
    <t>Spis powszechny i inne</t>
  </si>
  <si>
    <t>Wybory do rad gmin, rad powiatów i sejmik.ów województwa, wybory wójtów, burmistrzów i prezydentów miast oraz referenda gminne, powitowe i wojewódzkie</t>
  </si>
  <si>
    <t>Załącznik nr 3</t>
  </si>
  <si>
    <t>Podatek dochodowy od osób prawnych</t>
  </si>
  <si>
    <t xml:space="preserve">Świetlice szkolne </t>
  </si>
  <si>
    <t>Sprawozdanie z realizacji planu dochodów za  2010 rok z podziałem na bieżące i majątkowe</t>
  </si>
  <si>
    <t>Dotacje celowe w ramach programów finansowych z udziałem środków europejskich oraz środków, o których mowa w art. 5 ust.1 pkt 3 oraz ust. 3 pkt 5i 6 ustawy, lub płatności w ramach budżetu środków europejskich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</si>
</sst>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4"/>
      <name val="Arial CE"/>
      <family val="2"/>
    </font>
    <font>
      <b/>
      <i/>
      <sz val="12"/>
      <name val="Arial CE"/>
      <family val="0"/>
    </font>
    <font>
      <b/>
      <sz val="10"/>
      <name val="Arial CE"/>
      <family val="2"/>
    </font>
    <font>
      <b/>
      <i/>
      <sz val="18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0"/>
      <name val="Arial CE"/>
      <family val="0"/>
    </font>
    <font>
      <i/>
      <sz val="12"/>
      <color indexed="10"/>
      <name val="Arial CE"/>
      <family val="2"/>
    </font>
    <font>
      <sz val="10"/>
      <color indexed="10"/>
      <name val="Arial CE"/>
      <family val="2"/>
    </font>
    <font>
      <sz val="8"/>
      <color indexed="8"/>
      <name val="Arial"/>
      <family val="2"/>
    </font>
    <font>
      <b/>
      <sz val="22"/>
      <name val="Arial CE"/>
      <family val="0"/>
    </font>
    <font>
      <sz val="15"/>
      <name val="Arial CE"/>
      <family val="0"/>
    </font>
    <font>
      <b/>
      <i/>
      <sz val="15"/>
      <name val="Arial CE"/>
      <family val="0"/>
    </font>
    <font>
      <b/>
      <i/>
      <sz val="11"/>
      <name val="Arial CE"/>
      <family val="0"/>
    </font>
    <font>
      <b/>
      <sz val="14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i/>
      <sz val="18"/>
      <name val="Arial CE"/>
      <family val="0"/>
    </font>
    <font>
      <b/>
      <sz val="1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27" borderId="1" applyNumberForma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13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0" fontId="15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10" fontId="1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43" fontId="12" fillId="0" borderId="0" xfId="42" applyFont="1" applyBorder="1" applyAlignment="1">
      <alignment vertical="center"/>
    </xf>
    <xf numFmtId="43" fontId="2" fillId="0" borderId="0" xfId="42" applyFont="1" applyFill="1" applyBorder="1" applyAlignment="1">
      <alignment/>
    </xf>
    <xf numFmtId="43" fontId="3" fillId="0" borderId="12" xfId="42" applyFont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10" fontId="17" fillId="0" borderId="17" xfId="0" applyNumberFormat="1" applyFont="1" applyFill="1" applyBorder="1" applyAlignment="1">
      <alignment/>
    </xf>
    <xf numFmtId="10" fontId="17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2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9" fontId="17" fillId="0" borderId="14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49" fontId="21" fillId="0" borderId="16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3" fontId="17" fillId="0" borderId="10" xfId="42" applyFont="1" applyFill="1" applyBorder="1" applyAlignment="1">
      <alignment horizontal="right" vertical="center"/>
    </xf>
    <xf numFmtId="10" fontId="17" fillId="0" borderId="15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3" fontId="3" fillId="0" borderId="10" xfId="42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3" fontId="7" fillId="0" borderId="10" xfId="42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3" fontId="17" fillId="0" borderId="10" xfId="42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3" fontId="3" fillId="0" borderId="10" xfId="42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43" fontId="19" fillId="0" borderId="10" xfId="42" applyFont="1" applyFill="1" applyBorder="1" applyAlignment="1">
      <alignment horizontal="right" vertical="center"/>
    </xf>
    <xf numFmtId="10" fontId="20" fillId="0" borderId="15" xfId="0" applyNumberFormat="1" applyFont="1" applyFill="1" applyBorder="1" applyAlignment="1">
      <alignment horizontal="right" vertical="center"/>
    </xf>
    <xf numFmtId="43" fontId="7" fillId="0" borderId="10" xfId="42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10" fontId="18" fillId="0" borderId="15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3" fontId="7" fillId="0" borderId="16" xfId="42" applyFont="1" applyFill="1" applyBorder="1" applyAlignment="1">
      <alignment horizontal="right" vertical="center"/>
    </xf>
    <xf numFmtId="10" fontId="17" fillId="0" borderId="22" xfId="0" applyNumberFormat="1" applyFont="1" applyFill="1" applyBorder="1" applyAlignment="1">
      <alignment horizontal="right" vertical="center"/>
    </xf>
    <xf numFmtId="10" fontId="17" fillId="0" borderId="10" xfId="0" applyNumberFormat="1" applyFont="1" applyFill="1" applyBorder="1" applyAlignment="1">
      <alignment horizontal="right" vertical="center"/>
    </xf>
    <xf numFmtId="10" fontId="17" fillId="0" borderId="16" xfId="0" applyNumberFormat="1" applyFont="1" applyFill="1" applyBorder="1" applyAlignment="1">
      <alignment horizontal="right" vertical="center"/>
    </xf>
    <xf numFmtId="10" fontId="17" fillId="0" borderId="23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0" fontId="3" fillId="0" borderId="0" xfId="0" applyNumberFormat="1" applyFont="1" applyBorder="1" applyAlignment="1">
      <alignment/>
    </xf>
    <xf numFmtId="0" fontId="20" fillId="0" borderId="23" xfId="0" applyFont="1" applyFill="1" applyBorder="1" applyAlignment="1">
      <alignment/>
    </xf>
    <xf numFmtId="4" fontId="22" fillId="0" borderId="23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2" fillId="0" borderId="23" xfId="0" applyFont="1" applyBorder="1" applyAlignment="1">
      <alignment horizontal="right" vertical="center" wrapText="1"/>
    </xf>
    <xf numFmtId="0" fontId="20" fillId="0" borderId="23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4"/>
  <sheetViews>
    <sheetView tabSelected="1" zoomScale="75" zoomScaleNormal="75" zoomScaleSheetLayoutView="75" zoomScalePageLayoutView="0" workbookViewId="0" topLeftCell="A144">
      <selection activeCell="E161" sqref="E161"/>
    </sheetView>
  </sheetViews>
  <sheetFormatPr defaultColWidth="9.00390625" defaultRowHeight="12.75"/>
  <cols>
    <col min="1" max="1" width="3.375" style="3" customWidth="1"/>
    <col min="2" max="2" width="7.875" style="1" customWidth="1"/>
    <col min="3" max="3" width="17.25390625" style="1" bestFit="1" customWidth="1"/>
    <col min="4" max="4" width="10.375" style="4" bestFit="1" customWidth="1"/>
    <col min="5" max="5" width="86.625" style="21" customWidth="1"/>
    <col min="6" max="6" width="0.2421875" style="2" hidden="1" customWidth="1"/>
    <col min="7" max="7" width="21.25390625" style="2" customWidth="1"/>
    <col min="8" max="8" width="28.375" style="30" customWidth="1"/>
    <col min="9" max="9" width="17.625" style="15" customWidth="1"/>
    <col min="10" max="10" width="21.875" style="2" customWidth="1"/>
    <col min="11" max="11" width="25.875" style="30" customWidth="1"/>
    <col min="12" max="12" width="22.625" style="15" customWidth="1"/>
    <col min="13" max="13" width="10.25390625" style="3" bestFit="1" customWidth="1"/>
    <col min="14" max="16384" width="9.125" style="3" customWidth="1"/>
  </cols>
  <sheetData>
    <row r="2" spans="3:11" ht="27.75">
      <c r="C2" s="102" t="s">
        <v>150</v>
      </c>
      <c r="D2" s="102"/>
      <c r="E2" s="102"/>
      <c r="F2" s="102"/>
      <c r="G2" s="102"/>
      <c r="H2" s="29"/>
      <c r="J2" s="3"/>
      <c r="K2" s="29"/>
    </row>
    <row r="3" spans="3:12" ht="18.75" thickBot="1">
      <c r="C3" s="102"/>
      <c r="D3" s="102"/>
      <c r="E3" s="102"/>
      <c r="F3" s="102"/>
      <c r="G3" s="102"/>
      <c r="I3" s="99"/>
      <c r="J3" s="3"/>
      <c r="K3" s="99" t="s">
        <v>147</v>
      </c>
      <c r="L3" s="17"/>
    </row>
    <row r="4" spans="7:12" ht="18.75" thickBot="1">
      <c r="G4" s="103" t="s">
        <v>143</v>
      </c>
      <c r="H4" s="104"/>
      <c r="I4" s="105"/>
      <c r="J4" s="103" t="s">
        <v>144</v>
      </c>
      <c r="K4" s="104"/>
      <c r="L4" s="105"/>
    </row>
    <row r="5" spans="2:12" ht="195">
      <c r="B5" s="22" t="s">
        <v>0</v>
      </c>
      <c r="C5" s="23" t="s">
        <v>1</v>
      </c>
      <c r="D5" s="24" t="s">
        <v>2</v>
      </c>
      <c r="E5" s="23" t="s">
        <v>3</v>
      </c>
      <c r="F5" s="25" t="s">
        <v>4</v>
      </c>
      <c r="G5" s="25" t="s">
        <v>139</v>
      </c>
      <c r="H5" s="31" t="s">
        <v>140</v>
      </c>
      <c r="I5" s="26" t="s">
        <v>94</v>
      </c>
      <c r="J5" s="25" t="s">
        <v>139</v>
      </c>
      <c r="K5" s="31" t="s">
        <v>140</v>
      </c>
      <c r="L5" s="26" t="s">
        <v>94</v>
      </c>
    </row>
    <row r="6" spans="2:12" s="5" customFormat="1" ht="12.75">
      <c r="B6" s="27">
        <v>1</v>
      </c>
      <c r="C6" s="18">
        <v>2</v>
      </c>
      <c r="D6" s="19">
        <v>3</v>
      </c>
      <c r="E6" s="20">
        <v>4</v>
      </c>
      <c r="F6" s="18">
        <v>5</v>
      </c>
      <c r="G6" s="18">
        <v>5</v>
      </c>
      <c r="H6" s="18">
        <v>6</v>
      </c>
      <c r="I6" s="28">
        <v>7</v>
      </c>
      <c r="J6" s="18">
        <v>5</v>
      </c>
      <c r="K6" s="18">
        <v>6</v>
      </c>
      <c r="L6" s="28">
        <v>7</v>
      </c>
    </row>
    <row r="7" spans="2:12" s="6" customFormat="1" ht="23.25">
      <c r="B7" s="43" t="s">
        <v>5</v>
      </c>
      <c r="C7" s="44"/>
      <c r="D7" s="44"/>
      <c r="E7" s="42" t="s">
        <v>6</v>
      </c>
      <c r="F7" s="33" t="e">
        <f>SUM(#REF!,#REF!,F8)</f>
        <v>#REF!</v>
      </c>
      <c r="G7" s="70">
        <f>SUM(G8)</f>
        <v>69023</v>
      </c>
      <c r="H7" s="71">
        <f>SUM(H8)</f>
        <v>77618.20000000001</v>
      </c>
      <c r="I7" s="72">
        <f>SUM(H7/G7)</f>
        <v>1.124526607073005</v>
      </c>
      <c r="J7" s="70">
        <f>SUM(J8)</f>
        <v>0</v>
      </c>
      <c r="K7" s="70">
        <f>SUM(K8)</f>
        <v>0</v>
      </c>
      <c r="L7" s="72">
        <v>0</v>
      </c>
    </row>
    <row r="8" spans="2:12" ht="20.25">
      <c r="B8" s="45"/>
      <c r="C8" s="44" t="s">
        <v>9</v>
      </c>
      <c r="D8" s="44"/>
      <c r="E8" s="32" t="s">
        <v>10</v>
      </c>
      <c r="F8" s="8" t="e">
        <f>SUM(#REF!)</f>
        <v>#REF!</v>
      </c>
      <c r="G8" s="73">
        <f>SUM(G9:G11)</f>
        <v>69023</v>
      </c>
      <c r="H8" s="74">
        <f>SUM(H9:H11)</f>
        <v>77618.20000000001</v>
      </c>
      <c r="I8" s="72">
        <f aca="true" t="shared" si="0" ref="I8:I82">SUM(H8/G8)</f>
        <v>1.124526607073005</v>
      </c>
      <c r="J8" s="73">
        <f>SUM(J9:J11)</f>
        <v>0</v>
      </c>
      <c r="K8" s="73">
        <f>SUM(K9:K11)</f>
        <v>0</v>
      </c>
      <c r="L8" s="72">
        <v>0</v>
      </c>
    </row>
    <row r="9" spans="2:12" ht="93">
      <c r="B9" s="45"/>
      <c r="C9" s="46"/>
      <c r="D9" s="47" t="s">
        <v>11</v>
      </c>
      <c r="E9" s="95" t="s">
        <v>12</v>
      </c>
      <c r="F9" s="8"/>
      <c r="G9" s="75">
        <v>20500</v>
      </c>
      <c r="H9" s="76">
        <v>27381.74</v>
      </c>
      <c r="I9" s="72">
        <f t="shared" si="0"/>
        <v>1.3356946341463416</v>
      </c>
      <c r="J9" s="75"/>
      <c r="K9" s="76"/>
      <c r="L9" s="72">
        <v>0</v>
      </c>
    </row>
    <row r="10" spans="2:12" ht="23.25">
      <c r="B10" s="45"/>
      <c r="C10" s="48"/>
      <c r="D10" s="47" t="s">
        <v>27</v>
      </c>
      <c r="E10" s="95" t="s">
        <v>28</v>
      </c>
      <c r="F10" s="7"/>
      <c r="G10" s="75">
        <v>0</v>
      </c>
      <c r="H10" s="76">
        <v>1714.66</v>
      </c>
      <c r="I10" s="72">
        <v>0</v>
      </c>
      <c r="J10" s="75">
        <v>0</v>
      </c>
      <c r="K10" s="76"/>
      <c r="L10" s="72">
        <v>0</v>
      </c>
    </row>
    <row r="11" spans="2:12" ht="93">
      <c r="B11" s="45"/>
      <c r="C11" s="48"/>
      <c r="D11" s="47" t="s">
        <v>13</v>
      </c>
      <c r="E11" s="95" t="s">
        <v>14</v>
      </c>
      <c r="F11" s="7"/>
      <c r="G11" s="75">
        <v>48523</v>
      </c>
      <c r="H11" s="76">
        <v>48521.8</v>
      </c>
      <c r="I11" s="72">
        <f t="shared" si="0"/>
        <v>0.9999752694598438</v>
      </c>
      <c r="J11" s="75"/>
      <c r="K11" s="76"/>
      <c r="L11" s="72">
        <v>0</v>
      </c>
    </row>
    <row r="12" spans="2:12" ht="23.25">
      <c r="B12" s="49">
        <v>600</v>
      </c>
      <c r="C12" s="50"/>
      <c r="D12" s="44"/>
      <c r="E12" s="42" t="s">
        <v>95</v>
      </c>
      <c r="F12" s="33" t="e">
        <f>SUM(#REF!)</f>
        <v>#REF!</v>
      </c>
      <c r="G12" s="70">
        <f>SUM(G13)</f>
        <v>0</v>
      </c>
      <c r="H12" s="71">
        <f>SUM(H13)</f>
        <v>0</v>
      </c>
      <c r="I12" s="72">
        <v>0</v>
      </c>
      <c r="J12" s="70">
        <f>SUM(J13)</f>
        <v>2717254</v>
      </c>
      <c r="K12" s="70">
        <f>SUM(K13)</f>
        <v>2675355.71</v>
      </c>
      <c r="L12" s="72">
        <f>SUM(K12/J12)</f>
        <v>0.9845806501710919</v>
      </c>
    </row>
    <row r="13" spans="2:12" ht="20.25">
      <c r="B13" s="51"/>
      <c r="C13" s="50">
        <v>60016</v>
      </c>
      <c r="D13" s="44"/>
      <c r="E13" s="32" t="s">
        <v>96</v>
      </c>
      <c r="F13" s="8">
        <f>SUM(F14:F21)</f>
        <v>1070422</v>
      </c>
      <c r="G13" s="73">
        <f>SUM(G14:G14)</f>
        <v>0</v>
      </c>
      <c r="H13" s="74">
        <f>SUM(H14)</f>
        <v>0</v>
      </c>
      <c r="I13" s="72">
        <v>0</v>
      </c>
      <c r="J13" s="73">
        <f>SUM(J14:J14)</f>
        <v>2717254</v>
      </c>
      <c r="K13" s="73">
        <f>SUM(K14)</f>
        <v>2675355.71</v>
      </c>
      <c r="L13" s="72">
        <f>SUM(K13/J13)</f>
        <v>0.9845806501710919</v>
      </c>
    </row>
    <row r="14" spans="2:12" ht="116.25">
      <c r="B14" s="51"/>
      <c r="C14" s="48"/>
      <c r="D14" s="47" t="s">
        <v>114</v>
      </c>
      <c r="E14" s="95" t="s">
        <v>115</v>
      </c>
      <c r="F14" s="7"/>
      <c r="G14" s="75">
        <v>0</v>
      </c>
      <c r="H14" s="76">
        <v>0</v>
      </c>
      <c r="I14" s="72">
        <v>0</v>
      </c>
      <c r="J14" s="75">
        <v>2717254</v>
      </c>
      <c r="K14" s="76">
        <v>2675355.71</v>
      </c>
      <c r="L14" s="72">
        <f>SUM(K14/J14)</f>
        <v>0.9845806501710919</v>
      </c>
    </row>
    <row r="15" spans="2:12" s="6" customFormat="1" ht="23.25">
      <c r="B15" s="49">
        <v>700</v>
      </c>
      <c r="C15" s="50"/>
      <c r="D15" s="44"/>
      <c r="E15" s="42" t="s">
        <v>15</v>
      </c>
      <c r="F15" s="33">
        <f>SUM(F16)</f>
        <v>357196</v>
      </c>
      <c r="G15" s="70">
        <f>SUM(G16)</f>
        <v>494110</v>
      </c>
      <c r="H15" s="71">
        <f>SUM(H16)</f>
        <v>481779.47000000003</v>
      </c>
      <c r="I15" s="72">
        <f t="shared" si="0"/>
        <v>0.9750449697435795</v>
      </c>
      <c r="J15" s="70">
        <f>SUM(J16)</f>
        <v>90600</v>
      </c>
      <c r="K15" s="70">
        <f>SUM(K16)</f>
        <v>90311.35</v>
      </c>
      <c r="L15" s="72">
        <f>SUM(K15/J15)</f>
        <v>0.9968140176600442</v>
      </c>
    </row>
    <row r="16" spans="2:12" s="9" customFormat="1" ht="20.25">
      <c r="B16" s="52"/>
      <c r="C16" s="50">
        <v>70005</v>
      </c>
      <c r="D16" s="44"/>
      <c r="E16" s="32" t="s">
        <v>16</v>
      </c>
      <c r="F16" s="8">
        <f>SUM(F17:F22)</f>
        <v>357196</v>
      </c>
      <c r="G16" s="73">
        <f>SUM(G17:G23)</f>
        <v>494110</v>
      </c>
      <c r="H16" s="74">
        <f>SUM(H17,H18,H19,H20,H21,H22,H23)</f>
        <v>481779.47000000003</v>
      </c>
      <c r="I16" s="72">
        <f t="shared" si="0"/>
        <v>0.9750449697435795</v>
      </c>
      <c r="J16" s="73">
        <f>SUM(J17:J23)</f>
        <v>90600</v>
      </c>
      <c r="K16" s="73">
        <f>SUM(K17,K18,K19,K20,K21,K22,K23)</f>
        <v>90311.35</v>
      </c>
      <c r="L16" s="72">
        <f>SUM(K16/J16)</f>
        <v>0.9968140176600442</v>
      </c>
    </row>
    <row r="17" spans="2:12" ht="46.5">
      <c r="B17" s="51"/>
      <c r="C17" s="48"/>
      <c r="D17" s="47" t="s">
        <v>17</v>
      </c>
      <c r="E17" s="95" t="s">
        <v>116</v>
      </c>
      <c r="F17" s="7"/>
      <c r="G17" s="75">
        <v>88660</v>
      </c>
      <c r="H17" s="76">
        <v>72068.03</v>
      </c>
      <c r="I17" s="72">
        <f t="shared" si="0"/>
        <v>0.8128584480036093</v>
      </c>
      <c r="J17" s="75"/>
      <c r="K17" s="76"/>
      <c r="L17" s="72">
        <v>0</v>
      </c>
    </row>
    <row r="18" spans="2:12" ht="23.25">
      <c r="B18" s="51"/>
      <c r="C18" s="48"/>
      <c r="D18" s="47" t="s">
        <v>7</v>
      </c>
      <c r="E18" s="95" t="s">
        <v>132</v>
      </c>
      <c r="F18" s="7"/>
      <c r="G18" s="75">
        <v>0</v>
      </c>
      <c r="H18" s="76">
        <v>67.5</v>
      </c>
      <c r="I18" s="72">
        <v>0</v>
      </c>
      <c r="J18" s="75"/>
      <c r="K18" s="76"/>
      <c r="L18" s="72">
        <v>0</v>
      </c>
    </row>
    <row r="19" spans="2:12" ht="93">
      <c r="B19" s="51"/>
      <c r="C19" s="48"/>
      <c r="D19" s="47" t="s">
        <v>11</v>
      </c>
      <c r="E19" s="95" t="s">
        <v>12</v>
      </c>
      <c r="F19" s="7">
        <v>334130</v>
      </c>
      <c r="G19" s="75">
        <v>400000</v>
      </c>
      <c r="H19" s="76">
        <v>402259.85</v>
      </c>
      <c r="I19" s="72">
        <f t="shared" si="0"/>
        <v>1.005649625</v>
      </c>
      <c r="J19" s="75"/>
      <c r="K19" s="76"/>
      <c r="L19" s="72">
        <v>0</v>
      </c>
    </row>
    <row r="20" spans="2:12" ht="69.75">
      <c r="B20" s="51"/>
      <c r="C20" s="48"/>
      <c r="D20" s="47" t="s">
        <v>18</v>
      </c>
      <c r="E20" s="95" t="s">
        <v>19</v>
      </c>
      <c r="F20" s="7">
        <v>21900</v>
      </c>
      <c r="G20" s="75">
        <v>0</v>
      </c>
      <c r="H20" s="76">
        <v>0</v>
      </c>
      <c r="I20" s="72">
        <v>0</v>
      </c>
      <c r="J20" s="75">
        <v>17600</v>
      </c>
      <c r="K20" s="76">
        <v>17127.82</v>
      </c>
      <c r="L20" s="72">
        <f>SUM(K20/J20)</f>
        <v>0.9731715909090909</v>
      </c>
    </row>
    <row r="21" spans="2:12" ht="93">
      <c r="B21" s="51"/>
      <c r="C21" s="48"/>
      <c r="D21" s="47" t="s">
        <v>99</v>
      </c>
      <c r="E21" s="95" t="s">
        <v>100</v>
      </c>
      <c r="F21" s="7"/>
      <c r="G21" s="75">
        <v>0</v>
      </c>
      <c r="H21" s="76">
        <v>0</v>
      </c>
      <c r="I21" s="72">
        <v>0</v>
      </c>
      <c r="J21" s="75">
        <v>73000</v>
      </c>
      <c r="K21" s="76">
        <v>73183.53</v>
      </c>
      <c r="L21" s="72">
        <f>SUM(K21/J21)</f>
        <v>1.002514109589041</v>
      </c>
    </row>
    <row r="22" spans="2:12" ht="23.25">
      <c r="B22" s="51"/>
      <c r="C22" s="48"/>
      <c r="D22" s="47" t="s">
        <v>27</v>
      </c>
      <c r="E22" s="95" t="s">
        <v>28</v>
      </c>
      <c r="F22" s="7">
        <v>1166</v>
      </c>
      <c r="G22" s="75">
        <v>5000</v>
      </c>
      <c r="H22" s="76">
        <v>6811.27</v>
      </c>
      <c r="I22" s="72">
        <f t="shared" si="0"/>
        <v>1.362254</v>
      </c>
      <c r="J22" s="75"/>
      <c r="K22" s="76"/>
      <c r="L22" s="72">
        <v>0</v>
      </c>
    </row>
    <row r="23" spans="2:12" ht="23.25">
      <c r="B23" s="51"/>
      <c r="C23" s="48"/>
      <c r="D23" s="47" t="s">
        <v>29</v>
      </c>
      <c r="E23" s="95" t="s">
        <v>30</v>
      </c>
      <c r="F23" s="7"/>
      <c r="G23" s="75">
        <v>450</v>
      </c>
      <c r="H23" s="76">
        <v>572.82</v>
      </c>
      <c r="I23" s="72">
        <f t="shared" si="0"/>
        <v>1.2729333333333335</v>
      </c>
      <c r="J23" s="75"/>
      <c r="K23" s="76"/>
      <c r="L23" s="72">
        <v>0</v>
      </c>
    </row>
    <row r="24" spans="2:12" ht="23.25">
      <c r="B24" s="53">
        <v>710</v>
      </c>
      <c r="C24" s="48"/>
      <c r="D24" s="54"/>
      <c r="E24" s="42" t="s">
        <v>117</v>
      </c>
      <c r="F24" s="7"/>
      <c r="G24" s="77">
        <f>SUM(G25)</f>
        <v>41800</v>
      </c>
      <c r="H24" s="78">
        <f>SUM(H25)</f>
        <v>41800</v>
      </c>
      <c r="I24" s="72">
        <f t="shared" si="0"/>
        <v>1</v>
      </c>
      <c r="J24" s="77">
        <f>SUM(J25)</f>
        <v>0</v>
      </c>
      <c r="K24" s="70">
        <f>SUM(K25)</f>
        <v>0</v>
      </c>
      <c r="L24" s="72">
        <v>0</v>
      </c>
    </row>
    <row r="25" spans="2:12" ht="20.25">
      <c r="B25" s="53"/>
      <c r="C25" s="50">
        <v>71004</v>
      </c>
      <c r="D25" s="55"/>
      <c r="E25" s="32" t="s">
        <v>118</v>
      </c>
      <c r="F25" s="7"/>
      <c r="G25" s="79">
        <f>SUM(G26)</f>
        <v>41800</v>
      </c>
      <c r="H25" s="80">
        <f>SUM(H26)</f>
        <v>41800</v>
      </c>
      <c r="I25" s="72">
        <f t="shared" si="0"/>
        <v>1</v>
      </c>
      <c r="J25" s="79">
        <f>SUM(J26)</f>
        <v>0</v>
      </c>
      <c r="K25" s="73">
        <f>SUM(K26)</f>
        <v>0</v>
      </c>
      <c r="L25" s="72">
        <v>0</v>
      </c>
    </row>
    <row r="26" spans="2:12" ht="46.5">
      <c r="B26" s="53"/>
      <c r="C26" s="48"/>
      <c r="D26" s="47" t="s">
        <v>104</v>
      </c>
      <c r="E26" s="95" t="s">
        <v>105</v>
      </c>
      <c r="F26" s="7"/>
      <c r="G26" s="81">
        <v>41800</v>
      </c>
      <c r="H26" s="76">
        <v>41800</v>
      </c>
      <c r="I26" s="72">
        <f t="shared" si="0"/>
        <v>1</v>
      </c>
      <c r="J26" s="81"/>
      <c r="K26" s="76"/>
      <c r="L26" s="72">
        <v>0</v>
      </c>
    </row>
    <row r="27" spans="2:12" s="6" customFormat="1" ht="23.25">
      <c r="B27" s="49">
        <v>750</v>
      </c>
      <c r="C27" s="50"/>
      <c r="D27" s="44"/>
      <c r="E27" s="42" t="s">
        <v>22</v>
      </c>
      <c r="F27" s="33">
        <f>SUM(F28,F31)</f>
        <v>66568</v>
      </c>
      <c r="G27" s="70">
        <f>SUM(G28,G31,G35)</f>
        <v>171283</v>
      </c>
      <c r="H27" s="71">
        <f>SUM(H28,H31,H35)</f>
        <v>174525.40999999997</v>
      </c>
      <c r="I27" s="72">
        <f t="shared" si="0"/>
        <v>1.018930133171418</v>
      </c>
      <c r="J27" s="70">
        <f>SUM(J28,J31,J35)</f>
        <v>0</v>
      </c>
      <c r="K27" s="70">
        <f>SUM(K28,K31,K35)</f>
        <v>0</v>
      </c>
      <c r="L27" s="72">
        <v>0</v>
      </c>
    </row>
    <row r="28" spans="2:12" s="9" customFormat="1" ht="20.25">
      <c r="B28" s="52"/>
      <c r="C28" s="50">
        <v>75011</v>
      </c>
      <c r="D28" s="44"/>
      <c r="E28" s="32" t="s">
        <v>23</v>
      </c>
      <c r="F28" s="8">
        <f>SUM(F29:F30)</f>
        <v>59882</v>
      </c>
      <c r="G28" s="73">
        <f>SUM(G29:G30)</f>
        <v>85863</v>
      </c>
      <c r="H28" s="74">
        <f>SUM(H29,H30)</f>
        <v>85789.35</v>
      </c>
      <c r="I28" s="72">
        <f t="shared" si="0"/>
        <v>0.9991422382166941</v>
      </c>
      <c r="J28" s="73">
        <f>SUM(J29:J30)</f>
        <v>0</v>
      </c>
      <c r="K28" s="73">
        <f>SUM(K29,K30)</f>
        <v>0</v>
      </c>
      <c r="L28" s="72">
        <v>0</v>
      </c>
    </row>
    <row r="29" spans="2:12" ht="93">
      <c r="B29" s="51"/>
      <c r="C29" s="48"/>
      <c r="D29" s="47" t="s">
        <v>13</v>
      </c>
      <c r="E29" s="95" t="s">
        <v>14</v>
      </c>
      <c r="F29" s="7">
        <v>57463</v>
      </c>
      <c r="G29" s="75">
        <v>85763</v>
      </c>
      <c r="H29" s="76">
        <v>85763</v>
      </c>
      <c r="I29" s="72">
        <f t="shared" si="0"/>
        <v>1</v>
      </c>
      <c r="J29" s="75"/>
      <c r="K29" s="76"/>
      <c r="L29" s="72">
        <v>0</v>
      </c>
    </row>
    <row r="30" spans="2:12" ht="69.75">
      <c r="B30" s="51"/>
      <c r="C30" s="48"/>
      <c r="D30" s="47" t="s">
        <v>24</v>
      </c>
      <c r="E30" s="95" t="s">
        <v>25</v>
      </c>
      <c r="F30" s="7">
        <v>2419</v>
      </c>
      <c r="G30" s="75">
        <v>100</v>
      </c>
      <c r="H30" s="76">
        <v>26.35</v>
      </c>
      <c r="I30" s="72">
        <f t="shared" si="0"/>
        <v>0.2635</v>
      </c>
      <c r="J30" s="75"/>
      <c r="K30" s="76"/>
      <c r="L30" s="72">
        <v>0</v>
      </c>
    </row>
    <row r="31" spans="2:12" s="9" customFormat="1" ht="20.25">
      <c r="B31" s="52"/>
      <c r="C31" s="50">
        <v>75023</v>
      </c>
      <c r="D31" s="44"/>
      <c r="E31" s="32" t="s">
        <v>26</v>
      </c>
      <c r="F31" s="8">
        <f>SUM(F33:F34)</f>
        <v>6686</v>
      </c>
      <c r="G31" s="73">
        <f>SUM(G32:G34)</f>
        <v>68500</v>
      </c>
      <c r="H31" s="74">
        <f>SUM(H32:H34)</f>
        <v>71818.39</v>
      </c>
      <c r="I31" s="72">
        <f t="shared" si="0"/>
        <v>1.0484436496350364</v>
      </c>
      <c r="J31" s="73">
        <f>SUM(J32:J34)</f>
        <v>0</v>
      </c>
      <c r="K31" s="73">
        <f>SUM(K32:K34)</f>
        <v>0</v>
      </c>
      <c r="L31" s="72">
        <v>0</v>
      </c>
    </row>
    <row r="32" spans="2:12" s="9" customFormat="1" ht="23.25">
      <c r="B32" s="56"/>
      <c r="C32" s="57"/>
      <c r="D32" s="47" t="s">
        <v>7</v>
      </c>
      <c r="E32" s="95" t="s">
        <v>132</v>
      </c>
      <c r="F32" s="8"/>
      <c r="G32" s="82">
        <v>4000</v>
      </c>
      <c r="H32" s="83">
        <v>4055.7</v>
      </c>
      <c r="I32" s="84"/>
      <c r="J32" s="82"/>
      <c r="K32" s="83"/>
      <c r="L32" s="84"/>
    </row>
    <row r="33" spans="2:12" ht="23.25">
      <c r="B33" s="51"/>
      <c r="C33" s="48"/>
      <c r="D33" s="47" t="s">
        <v>27</v>
      </c>
      <c r="E33" s="95" t="s">
        <v>28</v>
      </c>
      <c r="F33" s="7">
        <v>5845</v>
      </c>
      <c r="G33" s="75">
        <v>63000</v>
      </c>
      <c r="H33" s="76">
        <v>64105.2</v>
      </c>
      <c r="I33" s="72">
        <f t="shared" si="0"/>
        <v>1.017542857142857</v>
      </c>
      <c r="J33" s="75"/>
      <c r="K33" s="76"/>
      <c r="L33" s="72">
        <v>0</v>
      </c>
    </row>
    <row r="34" spans="2:12" ht="23.25">
      <c r="B34" s="51"/>
      <c r="C34" s="48"/>
      <c r="D34" s="47" t="s">
        <v>29</v>
      </c>
      <c r="E34" s="95" t="s">
        <v>30</v>
      </c>
      <c r="F34" s="7">
        <v>841</v>
      </c>
      <c r="G34" s="75">
        <v>1500</v>
      </c>
      <c r="H34" s="76">
        <v>3657.49</v>
      </c>
      <c r="I34" s="72">
        <f t="shared" si="0"/>
        <v>2.4383266666666663</v>
      </c>
      <c r="J34" s="75"/>
      <c r="K34" s="76"/>
      <c r="L34" s="72">
        <v>0</v>
      </c>
    </row>
    <row r="35" spans="2:12" ht="20.25">
      <c r="B35" s="51"/>
      <c r="C35" s="50">
        <v>75056</v>
      </c>
      <c r="D35" s="55"/>
      <c r="E35" s="32" t="s">
        <v>145</v>
      </c>
      <c r="F35" s="7"/>
      <c r="G35" s="79">
        <f>SUM(G36)</f>
        <v>16920</v>
      </c>
      <c r="H35" s="80">
        <f>SUM(H36)</f>
        <v>16917.67</v>
      </c>
      <c r="I35" s="72">
        <f t="shared" si="0"/>
        <v>0.9998622931442079</v>
      </c>
      <c r="J35" s="79">
        <f>SUM(J36)</f>
        <v>0</v>
      </c>
      <c r="K35" s="73">
        <f>SUM(K36)</f>
        <v>0</v>
      </c>
      <c r="L35" s="72">
        <v>0</v>
      </c>
    </row>
    <row r="36" spans="2:12" ht="93">
      <c r="B36" s="51"/>
      <c r="C36" s="48"/>
      <c r="D36" s="47" t="s">
        <v>13</v>
      </c>
      <c r="E36" s="95" t="s">
        <v>14</v>
      </c>
      <c r="F36" s="7"/>
      <c r="G36" s="81">
        <v>16920</v>
      </c>
      <c r="H36" s="85">
        <v>16917.67</v>
      </c>
      <c r="I36" s="72">
        <f t="shared" si="0"/>
        <v>0.9998622931442079</v>
      </c>
      <c r="J36" s="81"/>
      <c r="K36" s="85"/>
      <c r="L36" s="72">
        <v>0</v>
      </c>
    </row>
    <row r="37" spans="2:12" s="6" customFormat="1" ht="46.5">
      <c r="B37" s="49">
        <v>751</v>
      </c>
      <c r="C37" s="50"/>
      <c r="D37" s="44"/>
      <c r="E37" s="42" t="s">
        <v>31</v>
      </c>
      <c r="F37" s="33" t="e">
        <f>SUM(F38,#REF!,#REF!,#REF!)</f>
        <v>#REF!</v>
      </c>
      <c r="G37" s="70">
        <f>SUM(G38,G40,G42)</f>
        <v>50746</v>
      </c>
      <c r="H37" s="71">
        <f>SUM(H38,H40,H42)</f>
        <v>39602.880000000005</v>
      </c>
      <c r="I37" s="72">
        <f t="shared" si="0"/>
        <v>0.7804138257202539</v>
      </c>
      <c r="J37" s="70">
        <f>SUM(J38,J40,J42)</f>
        <v>0</v>
      </c>
      <c r="K37" s="70">
        <f>SUM(K38,K40,K42)</f>
        <v>0</v>
      </c>
      <c r="L37" s="72">
        <v>0</v>
      </c>
    </row>
    <row r="38" spans="2:12" s="9" customFormat="1" ht="40.5">
      <c r="B38" s="52"/>
      <c r="C38" s="50">
        <v>75101</v>
      </c>
      <c r="D38" s="44"/>
      <c r="E38" s="32" t="s">
        <v>32</v>
      </c>
      <c r="F38" s="8">
        <f>SUM(F39)</f>
        <v>1727</v>
      </c>
      <c r="G38" s="73">
        <f>SUM(G39:G39)</f>
        <v>1732</v>
      </c>
      <c r="H38" s="74">
        <f>SUM(H39:H39)</f>
        <v>1732</v>
      </c>
      <c r="I38" s="72">
        <f t="shared" si="0"/>
        <v>1</v>
      </c>
      <c r="J38" s="73">
        <f>SUM(J39:J39)</f>
        <v>0</v>
      </c>
      <c r="K38" s="73">
        <f>SUM(K39:K39)</f>
        <v>0</v>
      </c>
      <c r="L38" s="72">
        <v>0</v>
      </c>
    </row>
    <row r="39" spans="2:12" ht="93">
      <c r="B39" s="51"/>
      <c r="C39" s="48"/>
      <c r="D39" s="47" t="s">
        <v>13</v>
      </c>
      <c r="E39" s="95" t="s">
        <v>14</v>
      </c>
      <c r="F39" s="7">
        <v>1727</v>
      </c>
      <c r="G39" s="75">
        <v>1732</v>
      </c>
      <c r="H39" s="76">
        <v>1732</v>
      </c>
      <c r="I39" s="72">
        <f t="shared" si="0"/>
        <v>1</v>
      </c>
      <c r="J39" s="75"/>
      <c r="K39" s="76"/>
      <c r="L39" s="72">
        <v>0</v>
      </c>
    </row>
    <row r="40" spans="2:12" ht="20.25">
      <c r="B40" s="51"/>
      <c r="C40" s="50">
        <v>75107</v>
      </c>
      <c r="D40" s="55"/>
      <c r="E40" s="32" t="s">
        <v>133</v>
      </c>
      <c r="F40" s="7"/>
      <c r="G40" s="73">
        <f>SUM(G41)</f>
        <v>20261</v>
      </c>
      <c r="H40" s="74">
        <f>SUM(H41)</f>
        <v>20260.88</v>
      </c>
      <c r="I40" s="72">
        <f t="shared" si="0"/>
        <v>0.9999940772913479</v>
      </c>
      <c r="J40" s="73">
        <f>SUM(J41)</f>
        <v>0</v>
      </c>
      <c r="K40" s="73">
        <f>SUM(K41)</f>
        <v>0</v>
      </c>
      <c r="L40" s="72">
        <v>0</v>
      </c>
    </row>
    <row r="41" spans="2:12" ht="93">
      <c r="B41" s="51"/>
      <c r="C41" s="48"/>
      <c r="D41" s="47" t="s">
        <v>13</v>
      </c>
      <c r="E41" s="95" t="s">
        <v>14</v>
      </c>
      <c r="F41" s="7"/>
      <c r="G41" s="75">
        <v>20261</v>
      </c>
      <c r="H41" s="76">
        <v>20260.88</v>
      </c>
      <c r="I41" s="72">
        <f t="shared" si="0"/>
        <v>0.9999940772913479</v>
      </c>
      <c r="J41" s="75"/>
      <c r="K41" s="76"/>
      <c r="L41" s="72">
        <v>0</v>
      </c>
    </row>
    <row r="42" spans="2:12" ht="81">
      <c r="B42" s="51"/>
      <c r="C42" s="50">
        <v>75109</v>
      </c>
      <c r="D42" s="55"/>
      <c r="E42" s="96" t="s">
        <v>146</v>
      </c>
      <c r="F42" s="7"/>
      <c r="G42" s="79">
        <f>SUM(G43)</f>
        <v>28753</v>
      </c>
      <c r="H42" s="80">
        <f>SUM(H43)</f>
        <v>17610</v>
      </c>
      <c r="I42" s="72">
        <f t="shared" si="0"/>
        <v>0.6124578304872536</v>
      </c>
      <c r="J42" s="79">
        <f>SUM(J43)</f>
        <v>0</v>
      </c>
      <c r="K42" s="73">
        <f>SUM(K43)</f>
        <v>0</v>
      </c>
      <c r="L42" s="72">
        <v>0</v>
      </c>
    </row>
    <row r="43" spans="2:12" ht="93">
      <c r="B43" s="51"/>
      <c r="C43" s="48"/>
      <c r="D43" s="47" t="s">
        <v>13</v>
      </c>
      <c r="E43" s="95" t="s">
        <v>14</v>
      </c>
      <c r="F43" s="7"/>
      <c r="G43" s="75">
        <v>28753</v>
      </c>
      <c r="H43" s="76">
        <v>17610</v>
      </c>
      <c r="I43" s="72">
        <f t="shared" si="0"/>
        <v>0.6124578304872536</v>
      </c>
      <c r="J43" s="75"/>
      <c r="K43" s="76"/>
      <c r="L43" s="72">
        <v>0</v>
      </c>
    </row>
    <row r="44" spans="2:12" ht="46.5">
      <c r="B44" s="49">
        <v>754</v>
      </c>
      <c r="C44" s="50"/>
      <c r="D44" s="44"/>
      <c r="E44" s="42" t="s">
        <v>33</v>
      </c>
      <c r="F44" s="33" t="e">
        <f>SUM(#REF!,F45)</f>
        <v>#REF!</v>
      </c>
      <c r="G44" s="70">
        <f>SUM(G45,G47)</f>
        <v>17213</v>
      </c>
      <c r="H44" s="71">
        <f>SUM(H45,H47)</f>
        <v>17213</v>
      </c>
      <c r="I44" s="72">
        <f t="shared" si="0"/>
        <v>1</v>
      </c>
      <c r="J44" s="70">
        <f>SUM(J45,J47)</f>
        <v>0</v>
      </c>
      <c r="K44" s="70">
        <f>SUM(K45,K47)</f>
        <v>0</v>
      </c>
      <c r="L44" s="72">
        <v>0</v>
      </c>
    </row>
    <row r="45" spans="2:12" ht="20.25">
      <c r="B45" s="52"/>
      <c r="C45" s="50">
        <v>75414</v>
      </c>
      <c r="D45" s="44"/>
      <c r="E45" s="40" t="s">
        <v>34</v>
      </c>
      <c r="F45" s="8" t="e">
        <f>SUM(#REF!)</f>
        <v>#REF!</v>
      </c>
      <c r="G45" s="73">
        <f>SUM(G46)</f>
        <v>1000</v>
      </c>
      <c r="H45" s="74">
        <f>SUM(H46)</f>
        <v>1000</v>
      </c>
      <c r="I45" s="72">
        <f t="shared" si="0"/>
        <v>1</v>
      </c>
      <c r="J45" s="73">
        <f>SUM(J46)</f>
        <v>0</v>
      </c>
      <c r="K45" s="73">
        <f>SUM(K46)</f>
        <v>0</v>
      </c>
      <c r="L45" s="72">
        <v>0</v>
      </c>
    </row>
    <row r="46" spans="2:12" ht="93">
      <c r="B46" s="51"/>
      <c r="C46" s="48"/>
      <c r="D46" s="47" t="s">
        <v>13</v>
      </c>
      <c r="E46" s="95" t="s">
        <v>14</v>
      </c>
      <c r="F46" s="7">
        <v>1000</v>
      </c>
      <c r="G46" s="75">
        <v>1000</v>
      </c>
      <c r="H46" s="76">
        <v>1000</v>
      </c>
      <c r="I46" s="72">
        <f t="shared" si="0"/>
        <v>1</v>
      </c>
      <c r="J46" s="75"/>
      <c r="K46" s="76"/>
      <c r="L46" s="72">
        <v>0</v>
      </c>
    </row>
    <row r="47" spans="2:12" ht="20.25">
      <c r="B47" s="58"/>
      <c r="C47" s="50">
        <v>75478</v>
      </c>
      <c r="D47" s="55"/>
      <c r="E47" s="32" t="s">
        <v>141</v>
      </c>
      <c r="F47" s="7"/>
      <c r="G47" s="79">
        <f>SUM(G48)</f>
        <v>16213</v>
      </c>
      <c r="H47" s="80">
        <f>SUM(H48)</f>
        <v>16213</v>
      </c>
      <c r="I47" s="72">
        <f t="shared" si="0"/>
        <v>1</v>
      </c>
      <c r="J47" s="79">
        <f>SUM(J48)</f>
        <v>0</v>
      </c>
      <c r="K47" s="73">
        <f>SUM(K48)</f>
        <v>0</v>
      </c>
      <c r="L47" s="72">
        <v>0</v>
      </c>
    </row>
    <row r="48" spans="2:12" ht="69.75">
      <c r="B48" s="51"/>
      <c r="C48" s="48"/>
      <c r="D48" s="47" t="s">
        <v>77</v>
      </c>
      <c r="E48" s="95" t="s">
        <v>78</v>
      </c>
      <c r="F48" s="7"/>
      <c r="G48" s="75">
        <v>16213</v>
      </c>
      <c r="H48" s="76">
        <v>16213</v>
      </c>
      <c r="I48" s="72">
        <f t="shared" si="0"/>
        <v>1</v>
      </c>
      <c r="J48" s="75"/>
      <c r="K48" s="76"/>
      <c r="L48" s="72">
        <v>0</v>
      </c>
    </row>
    <row r="49" spans="2:12" s="6" customFormat="1" ht="93">
      <c r="B49" s="49">
        <v>756</v>
      </c>
      <c r="C49" s="50"/>
      <c r="D49" s="44"/>
      <c r="E49" s="42" t="s">
        <v>35</v>
      </c>
      <c r="F49" s="33">
        <f>SUM(F50,F53,F61,F70,F78,F81)</f>
        <v>7163979</v>
      </c>
      <c r="G49" s="70">
        <f>SUM(G50,G53,G61,G70,G78,G81)</f>
        <v>9551403</v>
      </c>
      <c r="H49" s="71">
        <f>SUM(H50,H53,H61,H70,H78,H81)</f>
        <v>9660188.92</v>
      </c>
      <c r="I49" s="72">
        <f t="shared" si="0"/>
        <v>1.0113895225654284</v>
      </c>
      <c r="J49" s="70">
        <f>SUM(J50,J53,J61,J70,J78,J81)</f>
        <v>0</v>
      </c>
      <c r="K49" s="70">
        <f>SUM(K50,K53,K61,K70,K78,K81)</f>
        <v>0</v>
      </c>
      <c r="L49" s="72">
        <v>0</v>
      </c>
    </row>
    <row r="50" spans="2:12" s="9" customFormat="1" ht="20.25">
      <c r="B50" s="58"/>
      <c r="C50" s="50">
        <v>75601</v>
      </c>
      <c r="D50" s="44"/>
      <c r="E50" s="32" t="s">
        <v>97</v>
      </c>
      <c r="F50" s="11">
        <f>SUM(F51:F52)</f>
        <v>83136</v>
      </c>
      <c r="G50" s="79">
        <f>SUM(G51:G52)</f>
        <v>50500</v>
      </c>
      <c r="H50" s="80">
        <f>SUM(H51,H52)</f>
        <v>66553.96</v>
      </c>
      <c r="I50" s="72">
        <f t="shared" si="0"/>
        <v>1.3179001980198022</v>
      </c>
      <c r="J50" s="79">
        <f>SUM(J51:J52)</f>
        <v>0</v>
      </c>
      <c r="K50" s="73">
        <f>SUM(K51,K52)</f>
        <v>0</v>
      </c>
      <c r="L50" s="72">
        <v>0</v>
      </c>
    </row>
    <row r="51" spans="2:12" ht="46.5">
      <c r="B51" s="59"/>
      <c r="C51" s="60"/>
      <c r="D51" s="47" t="s">
        <v>36</v>
      </c>
      <c r="E51" s="95" t="s">
        <v>37</v>
      </c>
      <c r="F51" s="10">
        <v>82780</v>
      </c>
      <c r="G51" s="81">
        <v>50000</v>
      </c>
      <c r="H51" s="85">
        <v>66530.96</v>
      </c>
      <c r="I51" s="72">
        <f t="shared" si="0"/>
        <v>1.3306192000000001</v>
      </c>
      <c r="J51" s="81"/>
      <c r="K51" s="85"/>
      <c r="L51" s="72">
        <v>0</v>
      </c>
    </row>
    <row r="52" spans="2:12" ht="46.5">
      <c r="B52" s="59"/>
      <c r="C52" s="60"/>
      <c r="D52" s="47" t="s">
        <v>20</v>
      </c>
      <c r="E52" s="95" t="s">
        <v>21</v>
      </c>
      <c r="F52" s="10">
        <v>356</v>
      </c>
      <c r="G52" s="81">
        <v>500</v>
      </c>
      <c r="H52" s="85">
        <v>23</v>
      </c>
      <c r="I52" s="72">
        <f t="shared" si="0"/>
        <v>0.046</v>
      </c>
      <c r="J52" s="81"/>
      <c r="K52" s="85"/>
      <c r="L52" s="72">
        <v>0</v>
      </c>
    </row>
    <row r="53" spans="2:12" s="9" customFormat="1" ht="81">
      <c r="B53" s="58"/>
      <c r="C53" s="50">
        <v>75615</v>
      </c>
      <c r="D53" s="44"/>
      <c r="E53" s="32" t="s">
        <v>38</v>
      </c>
      <c r="F53" s="11">
        <f>SUM(F54:F60)</f>
        <v>1848927</v>
      </c>
      <c r="G53" s="79">
        <f>SUM(G54:G60)</f>
        <v>2309220</v>
      </c>
      <c r="H53" s="80">
        <f>SUM(H54:H60)</f>
        <v>2327490.9000000004</v>
      </c>
      <c r="I53" s="72">
        <f t="shared" si="0"/>
        <v>1.0079121521552734</v>
      </c>
      <c r="J53" s="79">
        <f>SUM(J54:J60)</f>
        <v>0</v>
      </c>
      <c r="K53" s="73">
        <f>SUM(K54:K60)</f>
        <v>0</v>
      </c>
      <c r="L53" s="72">
        <v>0</v>
      </c>
    </row>
    <row r="54" spans="2:12" ht="23.25">
      <c r="B54" s="59"/>
      <c r="C54" s="60"/>
      <c r="D54" s="47" t="s">
        <v>39</v>
      </c>
      <c r="E54" s="95" t="s">
        <v>40</v>
      </c>
      <c r="F54" s="10">
        <v>1737543</v>
      </c>
      <c r="G54" s="81">
        <v>2190000</v>
      </c>
      <c r="H54" s="85">
        <v>2221465.47</v>
      </c>
      <c r="I54" s="72">
        <f t="shared" si="0"/>
        <v>1.014367794520548</v>
      </c>
      <c r="J54" s="81"/>
      <c r="K54" s="85"/>
      <c r="L54" s="72">
        <v>0</v>
      </c>
    </row>
    <row r="55" spans="2:12" ht="23.25">
      <c r="B55" s="59"/>
      <c r="C55" s="60"/>
      <c r="D55" s="47" t="s">
        <v>41</v>
      </c>
      <c r="E55" s="95" t="s">
        <v>42</v>
      </c>
      <c r="F55" s="10">
        <v>441</v>
      </c>
      <c r="G55" s="81">
        <v>900</v>
      </c>
      <c r="H55" s="85">
        <v>1051</v>
      </c>
      <c r="I55" s="72">
        <f t="shared" si="0"/>
        <v>1.1677777777777778</v>
      </c>
      <c r="J55" s="81"/>
      <c r="K55" s="85"/>
      <c r="L55" s="72">
        <v>0</v>
      </c>
    </row>
    <row r="56" spans="2:12" ht="23.25">
      <c r="B56" s="59"/>
      <c r="C56" s="60"/>
      <c r="D56" s="47" t="s">
        <v>43</v>
      </c>
      <c r="E56" s="95" t="s">
        <v>44</v>
      </c>
      <c r="F56" s="10">
        <v>47757</v>
      </c>
      <c r="G56" s="81">
        <v>52000</v>
      </c>
      <c r="H56" s="85">
        <v>49846.7</v>
      </c>
      <c r="I56" s="72">
        <f t="shared" si="0"/>
        <v>0.9585903846153846</v>
      </c>
      <c r="J56" s="81"/>
      <c r="K56" s="85"/>
      <c r="L56" s="72">
        <v>0</v>
      </c>
    </row>
    <row r="57" spans="2:12" ht="23.25">
      <c r="B57" s="59"/>
      <c r="C57" s="60"/>
      <c r="D57" s="47" t="s">
        <v>45</v>
      </c>
      <c r="E57" s="95" t="s">
        <v>46</v>
      </c>
      <c r="F57" s="10">
        <v>41395</v>
      </c>
      <c r="G57" s="81">
        <v>33000</v>
      </c>
      <c r="H57" s="85">
        <v>35513.76</v>
      </c>
      <c r="I57" s="72">
        <f t="shared" si="0"/>
        <v>1.0761745454545455</v>
      </c>
      <c r="J57" s="81"/>
      <c r="K57" s="85"/>
      <c r="L57" s="72">
        <v>0</v>
      </c>
    </row>
    <row r="58" spans="2:12" ht="23.25">
      <c r="B58" s="59"/>
      <c r="C58" s="60"/>
      <c r="D58" s="47" t="s">
        <v>47</v>
      </c>
      <c r="E58" s="95" t="s">
        <v>48</v>
      </c>
      <c r="F58" s="10">
        <v>300</v>
      </c>
      <c r="G58" s="81">
        <v>25000</v>
      </c>
      <c r="H58" s="85">
        <v>10431</v>
      </c>
      <c r="I58" s="72">
        <f t="shared" si="0"/>
        <v>0.41724</v>
      </c>
      <c r="J58" s="81"/>
      <c r="K58" s="85"/>
      <c r="L58" s="72">
        <v>0</v>
      </c>
    </row>
    <row r="59" spans="2:12" ht="46.5">
      <c r="B59" s="59"/>
      <c r="C59" s="60"/>
      <c r="D59" s="47" t="s">
        <v>20</v>
      </c>
      <c r="E59" s="95" t="s">
        <v>21</v>
      </c>
      <c r="F59" s="10">
        <v>2736</v>
      </c>
      <c r="G59" s="81">
        <v>6500</v>
      </c>
      <c r="H59" s="85">
        <v>7374.97</v>
      </c>
      <c r="I59" s="72">
        <f t="shared" si="0"/>
        <v>1.1346107692307692</v>
      </c>
      <c r="J59" s="81"/>
      <c r="K59" s="85"/>
      <c r="L59" s="72">
        <v>0</v>
      </c>
    </row>
    <row r="60" spans="2:12" s="12" customFormat="1" ht="46.5">
      <c r="B60" s="61"/>
      <c r="C60" s="62"/>
      <c r="D60" s="47" t="s">
        <v>49</v>
      </c>
      <c r="E60" s="95" t="s">
        <v>50</v>
      </c>
      <c r="F60" s="10">
        <v>18755</v>
      </c>
      <c r="G60" s="81">
        <v>1820</v>
      </c>
      <c r="H60" s="85">
        <v>1808</v>
      </c>
      <c r="I60" s="72">
        <f t="shared" si="0"/>
        <v>0.9934065934065934</v>
      </c>
      <c r="J60" s="81"/>
      <c r="K60" s="85"/>
      <c r="L60" s="72">
        <v>0</v>
      </c>
    </row>
    <row r="61" spans="2:12" s="9" customFormat="1" ht="81">
      <c r="B61" s="58"/>
      <c r="C61" s="50">
        <v>75616</v>
      </c>
      <c r="D61" s="44"/>
      <c r="E61" s="32" t="s">
        <v>51</v>
      </c>
      <c r="F61" s="11">
        <f>SUM(F62:F69)</f>
        <v>1771357</v>
      </c>
      <c r="G61" s="79">
        <f>SUM(G62:G69)</f>
        <v>2428000</v>
      </c>
      <c r="H61" s="80">
        <f>SUM(H62:H69)</f>
        <v>2563600.21</v>
      </c>
      <c r="I61" s="72">
        <f t="shared" si="0"/>
        <v>1.0558485214168039</v>
      </c>
      <c r="J61" s="79">
        <f>SUM(J62:J69)</f>
        <v>0</v>
      </c>
      <c r="K61" s="73">
        <f>SUM(K62:K69)</f>
        <v>0</v>
      </c>
      <c r="L61" s="72">
        <v>0</v>
      </c>
    </row>
    <row r="62" spans="2:12" ht="23.25">
      <c r="B62" s="59"/>
      <c r="C62" s="60"/>
      <c r="D62" s="47" t="s">
        <v>39</v>
      </c>
      <c r="E62" s="95" t="s">
        <v>40</v>
      </c>
      <c r="F62" s="10">
        <v>1105107</v>
      </c>
      <c r="G62" s="81">
        <v>1725000</v>
      </c>
      <c r="H62" s="85">
        <v>1768273.07</v>
      </c>
      <c r="I62" s="72">
        <f t="shared" si="0"/>
        <v>1.0250858376811594</v>
      </c>
      <c r="J62" s="81"/>
      <c r="K62" s="85"/>
      <c r="L62" s="72">
        <v>0</v>
      </c>
    </row>
    <row r="63" spans="2:12" ht="23.25">
      <c r="B63" s="59"/>
      <c r="C63" s="60"/>
      <c r="D63" s="47" t="s">
        <v>41</v>
      </c>
      <c r="E63" s="95" t="s">
        <v>42</v>
      </c>
      <c r="F63" s="10">
        <v>101758</v>
      </c>
      <c r="G63" s="81">
        <v>150000</v>
      </c>
      <c r="H63" s="85">
        <v>128099.51</v>
      </c>
      <c r="I63" s="72">
        <f t="shared" si="0"/>
        <v>0.8539967333333333</v>
      </c>
      <c r="J63" s="81"/>
      <c r="K63" s="85"/>
      <c r="L63" s="72">
        <v>0</v>
      </c>
    </row>
    <row r="64" spans="2:12" ht="23.25">
      <c r="B64" s="59"/>
      <c r="C64" s="60"/>
      <c r="D64" s="47" t="s">
        <v>43</v>
      </c>
      <c r="E64" s="95" t="s">
        <v>44</v>
      </c>
      <c r="F64" s="10">
        <v>22736</v>
      </c>
      <c r="G64" s="81">
        <v>25000</v>
      </c>
      <c r="H64" s="85">
        <v>25035.52</v>
      </c>
      <c r="I64" s="72">
        <f t="shared" si="0"/>
        <v>1.0014208</v>
      </c>
      <c r="J64" s="81"/>
      <c r="K64" s="85"/>
      <c r="L64" s="72">
        <v>0</v>
      </c>
    </row>
    <row r="65" spans="2:12" ht="23.25">
      <c r="B65" s="59"/>
      <c r="C65" s="60"/>
      <c r="D65" s="47" t="s">
        <v>45</v>
      </c>
      <c r="E65" s="95" t="s">
        <v>46</v>
      </c>
      <c r="F65" s="10">
        <v>156896</v>
      </c>
      <c r="G65" s="81">
        <v>170000</v>
      </c>
      <c r="H65" s="85">
        <v>176183.3</v>
      </c>
      <c r="I65" s="72">
        <f t="shared" si="0"/>
        <v>1.0363723529411764</v>
      </c>
      <c r="J65" s="81"/>
      <c r="K65" s="85"/>
      <c r="L65" s="72">
        <v>0</v>
      </c>
    </row>
    <row r="66" spans="2:12" ht="23.25">
      <c r="B66" s="59"/>
      <c r="C66" s="60"/>
      <c r="D66" s="47" t="s">
        <v>52</v>
      </c>
      <c r="E66" s="95" t="s">
        <v>53</v>
      </c>
      <c r="F66" s="10">
        <v>24841</v>
      </c>
      <c r="G66" s="81">
        <v>14000</v>
      </c>
      <c r="H66" s="85">
        <v>30065</v>
      </c>
      <c r="I66" s="72">
        <f t="shared" si="0"/>
        <v>2.1475</v>
      </c>
      <c r="J66" s="81"/>
      <c r="K66" s="85"/>
      <c r="L66" s="72">
        <v>0</v>
      </c>
    </row>
    <row r="67" spans="2:12" ht="23.25">
      <c r="B67" s="59"/>
      <c r="C67" s="60"/>
      <c r="D67" s="47" t="s">
        <v>54</v>
      </c>
      <c r="E67" s="95" t="s">
        <v>55</v>
      </c>
      <c r="F67" s="10">
        <v>150030</v>
      </c>
      <c r="G67" s="81">
        <v>92000</v>
      </c>
      <c r="H67" s="85">
        <v>92341</v>
      </c>
      <c r="I67" s="72">
        <f t="shared" si="0"/>
        <v>1.0037065217391303</v>
      </c>
      <c r="J67" s="81"/>
      <c r="K67" s="85"/>
      <c r="L67" s="72">
        <v>0</v>
      </c>
    </row>
    <row r="68" spans="2:12" ht="23.25">
      <c r="B68" s="59"/>
      <c r="C68" s="60"/>
      <c r="D68" s="47" t="s">
        <v>47</v>
      </c>
      <c r="E68" s="95" t="s">
        <v>48</v>
      </c>
      <c r="F68" s="10">
        <v>193220</v>
      </c>
      <c r="G68" s="81">
        <v>233000</v>
      </c>
      <c r="H68" s="85">
        <v>323124.5</v>
      </c>
      <c r="I68" s="72">
        <f t="shared" si="0"/>
        <v>1.3868004291845493</v>
      </c>
      <c r="J68" s="81"/>
      <c r="K68" s="85"/>
      <c r="L68" s="72">
        <v>0</v>
      </c>
    </row>
    <row r="69" spans="2:12" ht="46.5">
      <c r="B69" s="59"/>
      <c r="C69" s="60"/>
      <c r="D69" s="47" t="s">
        <v>20</v>
      </c>
      <c r="E69" s="95" t="s">
        <v>21</v>
      </c>
      <c r="F69" s="10">
        <v>16769</v>
      </c>
      <c r="G69" s="81">
        <v>19000</v>
      </c>
      <c r="H69" s="85">
        <v>20478.31</v>
      </c>
      <c r="I69" s="72">
        <f t="shared" si="0"/>
        <v>1.0778057894736843</v>
      </c>
      <c r="J69" s="81"/>
      <c r="K69" s="85"/>
      <c r="L69" s="72">
        <v>0</v>
      </c>
    </row>
    <row r="70" spans="2:12" s="9" customFormat="1" ht="40.5">
      <c r="B70" s="58"/>
      <c r="C70" s="50">
        <v>75618</v>
      </c>
      <c r="D70" s="44"/>
      <c r="E70" s="32" t="s">
        <v>56</v>
      </c>
      <c r="F70" s="11">
        <f>SUM(F71:F74)</f>
        <v>521296</v>
      </c>
      <c r="G70" s="79">
        <f>SUM(G71:G77)</f>
        <v>399160</v>
      </c>
      <c r="H70" s="80">
        <f>SUM(H71,H72,H73,H74,H75,H76,H77)</f>
        <v>398796.26</v>
      </c>
      <c r="I70" s="72">
        <f t="shared" si="0"/>
        <v>0.9990887363463273</v>
      </c>
      <c r="J70" s="79">
        <f>SUM(J71:J77)</f>
        <v>0</v>
      </c>
      <c r="K70" s="73">
        <f>SUM(K71,K72,K73,K74,K75,K76,K77)</f>
        <v>0</v>
      </c>
      <c r="L70" s="72">
        <v>0</v>
      </c>
    </row>
    <row r="71" spans="2:12" ht="23.25">
      <c r="B71" s="59"/>
      <c r="C71" s="60"/>
      <c r="D71" s="47" t="s">
        <v>57</v>
      </c>
      <c r="E71" s="95" t="s">
        <v>58</v>
      </c>
      <c r="F71" s="10">
        <v>335250</v>
      </c>
      <c r="G71" s="81">
        <v>220000</v>
      </c>
      <c r="H71" s="85">
        <v>221638.91</v>
      </c>
      <c r="I71" s="72">
        <f t="shared" si="0"/>
        <v>1.007449590909091</v>
      </c>
      <c r="J71" s="81"/>
      <c r="K71" s="85"/>
      <c r="L71" s="72">
        <v>0</v>
      </c>
    </row>
    <row r="72" spans="2:12" ht="23.25">
      <c r="B72" s="59"/>
      <c r="C72" s="60"/>
      <c r="D72" s="47" t="s">
        <v>59</v>
      </c>
      <c r="E72" s="95" t="s">
        <v>60</v>
      </c>
      <c r="F72" s="10"/>
      <c r="G72" s="81">
        <v>16000</v>
      </c>
      <c r="H72" s="85">
        <v>17116.32</v>
      </c>
      <c r="I72" s="72">
        <f t="shared" si="0"/>
        <v>1.0697699999999999</v>
      </c>
      <c r="J72" s="81"/>
      <c r="K72" s="85"/>
      <c r="L72" s="72">
        <v>0</v>
      </c>
    </row>
    <row r="73" spans="2:12" ht="46.5">
      <c r="B73" s="59"/>
      <c r="C73" s="60"/>
      <c r="D73" s="47" t="s">
        <v>61</v>
      </c>
      <c r="E73" s="95" t="s">
        <v>62</v>
      </c>
      <c r="F73" s="10">
        <v>161182</v>
      </c>
      <c r="G73" s="81">
        <v>150000</v>
      </c>
      <c r="H73" s="85">
        <v>147402.73</v>
      </c>
      <c r="I73" s="72">
        <f t="shared" si="0"/>
        <v>0.9826848666666668</v>
      </c>
      <c r="J73" s="81"/>
      <c r="K73" s="85"/>
      <c r="L73" s="72">
        <v>0</v>
      </c>
    </row>
    <row r="74" spans="2:12" ht="69.75">
      <c r="B74" s="59"/>
      <c r="C74" s="60"/>
      <c r="D74" s="47" t="s">
        <v>63</v>
      </c>
      <c r="E74" s="95" t="s">
        <v>64</v>
      </c>
      <c r="F74" s="10">
        <v>24864</v>
      </c>
      <c r="G74" s="81">
        <v>10000</v>
      </c>
      <c r="H74" s="85">
        <v>9577.6</v>
      </c>
      <c r="I74" s="72">
        <f t="shared" si="0"/>
        <v>0.9577600000000001</v>
      </c>
      <c r="J74" s="81"/>
      <c r="K74" s="85"/>
      <c r="L74" s="72">
        <v>0</v>
      </c>
    </row>
    <row r="75" spans="2:12" ht="46.5">
      <c r="B75" s="59"/>
      <c r="C75" s="60"/>
      <c r="D75" s="47" t="s">
        <v>130</v>
      </c>
      <c r="E75" s="95" t="s">
        <v>131</v>
      </c>
      <c r="F75" s="10"/>
      <c r="G75" s="81">
        <v>3000</v>
      </c>
      <c r="H75" s="85">
        <v>3010.65</v>
      </c>
      <c r="I75" s="72">
        <v>0</v>
      </c>
      <c r="J75" s="81"/>
      <c r="K75" s="85"/>
      <c r="L75" s="72">
        <v>0</v>
      </c>
    </row>
    <row r="76" spans="2:12" ht="46.5">
      <c r="B76" s="59"/>
      <c r="C76" s="60"/>
      <c r="D76" s="47" t="s">
        <v>20</v>
      </c>
      <c r="E76" s="95" t="s">
        <v>21</v>
      </c>
      <c r="F76" s="10"/>
      <c r="G76" s="81">
        <v>50</v>
      </c>
      <c r="H76" s="85">
        <v>0</v>
      </c>
      <c r="I76" s="72">
        <f t="shared" si="0"/>
        <v>0</v>
      </c>
      <c r="J76" s="81"/>
      <c r="K76" s="85"/>
      <c r="L76" s="72">
        <v>0</v>
      </c>
    </row>
    <row r="77" spans="2:12" ht="23.25">
      <c r="B77" s="59"/>
      <c r="C77" s="60"/>
      <c r="D77" s="47" t="s">
        <v>27</v>
      </c>
      <c r="E77" s="97" t="s">
        <v>28</v>
      </c>
      <c r="F77" s="10"/>
      <c r="G77" s="81">
        <v>110</v>
      </c>
      <c r="H77" s="85">
        <v>50.05</v>
      </c>
      <c r="I77" s="72">
        <f t="shared" si="0"/>
        <v>0.45499999999999996</v>
      </c>
      <c r="J77" s="81"/>
      <c r="K77" s="85"/>
      <c r="L77" s="72">
        <v>0</v>
      </c>
    </row>
    <row r="78" spans="2:12" s="9" customFormat="1" ht="40.5">
      <c r="B78" s="58"/>
      <c r="C78" s="50">
        <v>75621</v>
      </c>
      <c r="D78" s="44"/>
      <c r="E78" s="32" t="s">
        <v>65</v>
      </c>
      <c r="F78" s="11">
        <f>SUM(F79:F80)</f>
        <v>2939263</v>
      </c>
      <c r="G78" s="79">
        <f>SUM(G79:G80,)</f>
        <v>4352523</v>
      </c>
      <c r="H78" s="80">
        <f>SUM(H79,H80)</f>
        <v>4289415.69</v>
      </c>
      <c r="I78" s="72">
        <f t="shared" si="0"/>
        <v>0.9855009818443234</v>
      </c>
      <c r="J78" s="79">
        <f>SUM(J79:J80,)</f>
        <v>0</v>
      </c>
      <c r="K78" s="73">
        <f>SUM(K79,K80)</f>
        <v>0</v>
      </c>
      <c r="L78" s="72">
        <v>0</v>
      </c>
    </row>
    <row r="79" spans="2:12" ht="23.25">
      <c r="B79" s="59"/>
      <c r="C79" s="60"/>
      <c r="D79" s="47" t="s">
        <v>66</v>
      </c>
      <c r="E79" s="95" t="s">
        <v>67</v>
      </c>
      <c r="F79" s="10">
        <v>2668687</v>
      </c>
      <c r="G79" s="81">
        <v>4232523</v>
      </c>
      <c r="H79" s="85">
        <v>4141866</v>
      </c>
      <c r="I79" s="72">
        <f t="shared" si="0"/>
        <v>0.9785808606356067</v>
      </c>
      <c r="J79" s="81"/>
      <c r="K79" s="85"/>
      <c r="L79" s="72">
        <v>0</v>
      </c>
    </row>
    <row r="80" spans="2:12" ht="23.25">
      <c r="B80" s="59"/>
      <c r="C80" s="60"/>
      <c r="D80" s="47" t="s">
        <v>68</v>
      </c>
      <c r="E80" s="95" t="s">
        <v>148</v>
      </c>
      <c r="F80" s="10">
        <v>270576</v>
      </c>
      <c r="G80" s="81">
        <v>120000</v>
      </c>
      <c r="H80" s="85">
        <v>147549.69</v>
      </c>
      <c r="I80" s="72">
        <f t="shared" si="0"/>
        <v>1.22958075</v>
      </c>
      <c r="J80" s="81"/>
      <c r="K80" s="85"/>
      <c r="L80" s="72">
        <v>0</v>
      </c>
    </row>
    <row r="81" spans="2:12" s="9" customFormat="1" ht="40.5">
      <c r="B81" s="58"/>
      <c r="C81" s="50">
        <v>75647</v>
      </c>
      <c r="D81" s="44"/>
      <c r="E81" s="32" t="s">
        <v>69</v>
      </c>
      <c r="F81" s="11">
        <f>SUM(F82)</f>
        <v>0</v>
      </c>
      <c r="G81" s="79">
        <f>SUM(G82)</f>
        <v>12000</v>
      </c>
      <c r="H81" s="80">
        <f>SUM(H82)</f>
        <v>14331.9</v>
      </c>
      <c r="I81" s="72">
        <f t="shared" si="0"/>
        <v>1.1943249999999999</v>
      </c>
      <c r="J81" s="79">
        <f>SUM(J82)</f>
        <v>0</v>
      </c>
      <c r="K81" s="73">
        <f>SUM(K82)</f>
        <v>0</v>
      </c>
      <c r="L81" s="72">
        <v>0</v>
      </c>
    </row>
    <row r="82" spans="2:12" ht="23.25">
      <c r="B82" s="59"/>
      <c r="C82" s="60"/>
      <c r="D82" s="47" t="s">
        <v>7</v>
      </c>
      <c r="E82" s="95" t="s">
        <v>8</v>
      </c>
      <c r="F82" s="10"/>
      <c r="G82" s="81">
        <v>12000</v>
      </c>
      <c r="H82" s="85">
        <v>14331.9</v>
      </c>
      <c r="I82" s="72">
        <f t="shared" si="0"/>
        <v>1.1943249999999999</v>
      </c>
      <c r="J82" s="81"/>
      <c r="K82" s="85"/>
      <c r="L82" s="72">
        <v>0</v>
      </c>
    </row>
    <row r="83" spans="2:12" s="6" customFormat="1" ht="23.25">
      <c r="B83" s="49">
        <v>758</v>
      </c>
      <c r="C83" s="50"/>
      <c r="D83" s="44"/>
      <c r="E83" s="42" t="s">
        <v>70</v>
      </c>
      <c r="F83" s="33" t="e">
        <f>SUM(F84,#REF!,F86,#REF!)</f>
        <v>#REF!</v>
      </c>
      <c r="G83" s="70">
        <f>SUM(G84,G86,G88,G90)</f>
        <v>6560412</v>
      </c>
      <c r="H83" s="71">
        <f>SUM(H84,H86,H88,H90)</f>
        <v>6560412.25</v>
      </c>
      <c r="I83" s="72">
        <f aca="true" t="shared" si="1" ref="I83:I162">SUM(H83/G83)</f>
        <v>1.0000000381073628</v>
      </c>
      <c r="J83" s="70">
        <f>SUM(J84,J86,J88,J90)</f>
        <v>0</v>
      </c>
      <c r="K83" s="70">
        <f>SUM(K84,K86,K88,K90)</f>
        <v>0</v>
      </c>
      <c r="L83" s="72">
        <v>0</v>
      </c>
    </row>
    <row r="84" spans="2:12" s="9" customFormat="1" ht="40.5">
      <c r="B84" s="52"/>
      <c r="C84" s="50">
        <v>75801</v>
      </c>
      <c r="D84" s="44"/>
      <c r="E84" s="32" t="s">
        <v>71</v>
      </c>
      <c r="F84" s="8">
        <f>SUM(F85)</f>
        <v>3873524</v>
      </c>
      <c r="G84" s="73">
        <f>SUM(G85)</f>
        <v>5403383</v>
      </c>
      <c r="H84" s="74">
        <f>SUM(H85)</f>
        <v>5403383</v>
      </c>
      <c r="I84" s="72">
        <f t="shared" si="1"/>
        <v>1</v>
      </c>
      <c r="J84" s="73">
        <f>SUM(J85)</f>
        <v>0</v>
      </c>
      <c r="K84" s="73">
        <f>SUM(K85)</f>
        <v>0</v>
      </c>
      <c r="L84" s="72">
        <v>0</v>
      </c>
    </row>
    <row r="85" spans="2:12" ht="23.25">
      <c r="B85" s="51"/>
      <c r="C85" s="48"/>
      <c r="D85" s="47" t="s">
        <v>72</v>
      </c>
      <c r="E85" s="95" t="s">
        <v>73</v>
      </c>
      <c r="F85" s="7">
        <v>3873524</v>
      </c>
      <c r="G85" s="75">
        <v>5403383</v>
      </c>
      <c r="H85" s="76">
        <v>5403383</v>
      </c>
      <c r="I85" s="72">
        <f t="shared" si="1"/>
        <v>1</v>
      </c>
      <c r="J85" s="75"/>
      <c r="K85" s="76"/>
      <c r="L85" s="72">
        <v>0</v>
      </c>
    </row>
    <row r="86" spans="2:12" s="9" customFormat="1" ht="20.25">
      <c r="B86" s="52"/>
      <c r="C86" s="50">
        <v>75807</v>
      </c>
      <c r="D86" s="44"/>
      <c r="E86" s="32" t="s">
        <v>74</v>
      </c>
      <c r="F86" s="8">
        <f>SUM(F87)</f>
        <v>858071</v>
      </c>
      <c r="G86" s="73">
        <f>SUM(G87)</f>
        <v>1027796</v>
      </c>
      <c r="H86" s="74">
        <f>SUM(H87)</f>
        <v>1027796</v>
      </c>
      <c r="I86" s="72">
        <f t="shared" si="1"/>
        <v>1</v>
      </c>
      <c r="J86" s="73">
        <f>SUM(J87)</f>
        <v>0</v>
      </c>
      <c r="K86" s="73">
        <f>SUM(K87)</f>
        <v>0</v>
      </c>
      <c r="L86" s="72">
        <v>0</v>
      </c>
    </row>
    <row r="87" spans="2:12" ht="23.25">
      <c r="B87" s="51"/>
      <c r="C87" s="48"/>
      <c r="D87" s="47" t="s">
        <v>72</v>
      </c>
      <c r="E87" s="95" t="s">
        <v>73</v>
      </c>
      <c r="F87" s="7">
        <v>858071</v>
      </c>
      <c r="G87" s="75">
        <v>1027796</v>
      </c>
      <c r="H87" s="76">
        <v>1027796</v>
      </c>
      <c r="I87" s="72">
        <f t="shared" si="1"/>
        <v>1</v>
      </c>
      <c r="J87" s="75"/>
      <c r="K87" s="76"/>
      <c r="L87" s="72">
        <v>0</v>
      </c>
    </row>
    <row r="88" spans="2:12" ht="20.25">
      <c r="B88" s="51"/>
      <c r="C88" s="50">
        <v>75814</v>
      </c>
      <c r="D88" s="44"/>
      <c r="E88" s="32" t="s">
        <v>134</v>
      </c>
      <c r="F88" s="8"/>
      <c r="G88" s="73">
        <f>SUM(G89)</f>
        <v>108341</v>
      </c>
      <c r="H88" s="74">
        <f>SUM(H89)</f>
        <v>108341.25</v>
      </c>
      <c r="I88" s="72">
        <f t="shared" si="1"/>
        <v>1.0000023075290057</v>
      </c>
      <c r="J88" s="73">
        <f>SUM(J89)</f>
        <v>0</v>
      </c>
      <c r="K88" s="73">
        <f>SUM(K89)</f>
        <v>0</v>
      </c>
      <c r="L88" s="72">
        <v>0</v>
      </c>
    </row>
    <row r="89" spans="2:12" ht="23.25">
      <c r="B89" s="51"/>
      <c r="C89" s="48"/>
      <c r="D89" s="47" t="s">
        <v>29</v>
      </c>
      <c r="E89" s="95" t="s">
        <v>135</v>
      </c>
      <c r="F89" s="7"/>
      <c r="G89" s="75">
        <v>108341</v>
      </c>
      <c r="H89" s="76">
        <v>108341.25</v>
      </c>
      <c r="I89" s="72">
        <f t="shared" si="1"/>
        <v>1.0000023075290057</v>
      </c>
      <c r="J89" s="75"/>
      <c r="K89" s="76"/>
      <c r="L89" s="72">
        <v>0</v>
      </c>
    </row>
    <row r="90" spans="2:12" ht="20.25">
      <c r="B90" s="51"/>
      <c r="C90" s="50">
        <v>75831</v>
      </c>
      <c r="D90" s="55"/>
      <c r="E90" s="41" t="s">
        <v>106</v>
      </c>
      <c r="F90" s="7"/>
      <c r="G90" s="73">
        <f>SUM(G91)</f>
        <v>20892</v>
      </c>
      <c r="H90" s="74">
        <f>SUM(H91)</f>
        <v>20892</v>
      </c>
      <c r="I90" s="72">
        <f t="shared" si="1"/>
        <v>1</v>
      </c>
      <c r="J90" s="73">
        <f>SUM(J91)</f>
        <v>0</v>
      </c>
      <c r="K90" s="73">
        <f>SUM(K91)</f>
        <v>0</v>
      </c>
      <c r="L90" s="72">
        <v>0</v>
      </c>
    </row>
    <row r="91" spans="2:12" ht="23.25">
      <c r="B91" s="51"/>
      <c r="C91" s="48"/>
      <c r="D91" s="47" t="s">
        <v>72</v>
      </c>
      <c r="E91" s="97" t="s">
        <v>73</v>
      </c>
      <c r="F91" s="7"/>
      <c r="G91" s="75">
        <v>20892</v>
      </c>
      <c r="H91" s="76">
        <v>20892</v>
      </c>
      <c r="I91" s="72">
        <f t="shared" si="1"/>
        <v>1</v>
      </c>
      <c r="J91" s="75"/>
      <c r="K91" s="76"/>
      <c r="L91" s="72">
        <v>0</v>
      </c>
    </row>
    <row r="92" spans="2:12" s="6" customFormat="1" ht="23.25">
      <c r="B92" s="49">
        <v>801</v>
      </c>
      <c r="C92" s="50"/>
      <c r="D92" s="44"/>
      <c r="E92" s="42" t="s">
        <v>75</v>
      </c>
      <c r="F92" s="33" t="e">
        <f>SUM(F93,#REF!,F99,#REF!,#REF!)</f>
        <v>#REF!</v>
      </c>
      <c r="G92" s="70">
        <f>SUM(G93,G96,G99,G102,G104,G106,G108)</f>
        <v>506930</v>
      </c>
      <c r="H92" s="86">
        <f>SUM(H93,H96,H99,H102,H104,H106,H108)</f>
        <v>531858.8300000001</v>
      </c>
      <c r="I92" s="72">
        <f t="shared" si="1"/>
        <v>1.0491760795376088</v>
      </c>
      <c r="J92" s="70">
        <f>SUM(J93,J96,J99,J102,J104,J106,J108)</f>
        <v>0</v>
      </c>
      <c r="K92" s="70">
        <f>SUM(K93,K96,K99,K102,K104,K106,K108)</f>
        <v>0</v>
      </c>
      <c r="L92" s="72">
        <v>0</v>
      </c>
    </row>
    <row r="93" spans="2:12" ht="20.25">
      <c r="B93" s="52"/>
      <c r="C93" s="50">
        <v>80101</v>
      </c>
      <c r="D93" s="44"/>
      <c r="E93" s="32" t="s">
        <v>76</v>
      </c>
      <c r="F93" s="8">
        <f>SUM(F94:F94)</f>
        <v>0</v>
      </c>
      <c r="G93" s="73">
        <f>SUM(G94:G94:G95:G95)</f>
        <v>19000</v>
      </c>
      <c r="H93" s="74">
        <f>SUM(H94:H95)</f>
        <v>18903.37</v>
      </c>
      <c r="I93" s="72">
        <f t="shared" si="1"/>
        <v>0.9949142105263158</v>
      </c>
      <c r="J93" s="73">
        <f>SUM(J94:J94:J95:J95)</f>
        <v>0</v>
      </c>
      <c r="K93" s="73">
        <f>SUM(K94:K95)</f>
        <v>0</v>
      </c>
      <c r="L93" s="72">
        <v>0</v>
      </c>
    </row>
    <row r="94" spans="2:12" ht="23.25">
      <c r="B94" s="51"/>
      <c r="C94" s="48"/>
      <c r="D94" s="47" t="s">
        <v>29</v>
      </c>
      <c r="E94" s="95" t="s">
        <v>30</v>
      </c>
      <c r="F94" s="7"/>
      <c r="G94" s="75">
        <v>1000</v>
      </c>
      <c r="H94" s="76">
        <v>903.37</v>
      </c>
      <c r="I94" s="72">
        <f t="shared" si="1"/>
        <v>0.90337</v>
      </c>
      <c r="J94" s="75"/>
      <c r="K94" s="76"/>
      <c r="L94" s="72">
        <v>0</v>
      </c>
    </row>
    <row r="95" spans="2:12" ht="69.75">
      <c r="B95" s="51"/>
      <c r="C95" s="48"/>
      <c r="D95" s="47" t="s">
        <v>77</v>
      </c>
      <c r="E95" s="95" t="s">
        <v>78</v>
      </c>
      <c r="F95" s="7"/>
      <c r="G95" s="75">
        <v>18000</v>
      </c>
      <c r="H95" s="76">
        <v>18000</v>
      </c>
      <c r="I95" s="72">
        <f t="shared" si="1"/>
        <v>1</v>
      </c>
      <c r="J95" s="75"/>
      <c r="K95" s="76"/>
      <c r="L95" s="72">
        <v>0</v>
      </c>
    </row>
    <row r="96" spans="2:12" ht="20.25">
      <c r="B96" s="51"/>
      <c r="C96" s="50">
        <v>80103</v>
      </c>
      <c r="D96" s="55"/>
      <c r="E96" s="32" t="s">
        <v>107</v>
      </c>
      <c r="F96" s="7"/>
      <c r="G96" s="73">
        <f>SUM(G97:G98)</f>
        <v>41400</v>
      </c>
      <c r="H96" s="74">
        <f>SUM(H97,H98)</f>
        <v>45021</v>
      </c>
      <c r="I96" s="72">
        <f t="shared" si="1"/>
        <v>1.087463768115942</v>
      </c>
      <c r="J96" s="73">
        <f>SUM(J97:J98)</f>
        <v>0</v>
      </c>
      <c r="K96" s="73">
        <f>SUM(K97,K98)</f>
        <v>0</v>
      </c>
      <c r="L96" s="72">
        <v>0</v>
      </c>
    </row>
    <row r="97" spans="2:12" ht="23.25">
      <c r="B97" s="51"/>
      <c r="C97" s="48"/>
      <c r="D97" s="47" t="s">
        <v>7</v>
      </c>
      <c r="E97" s="95" t="s">
        <v>108</v>
      </c>
      <c r="F97" s="7"/>
      <c r="G97" s="75">
        <v>41400</v>
      </c>
      <c r="H97" s="76">
        <v>45000</v>
      </c>
      <c r="I97" s="72">
        <f t="shared" si="1"/>
        <v>1.0869565217391304</v>
      </c>
      <c r="J97" s="75"/>
      <c r="K97" s="76"/>
      <c r="L97" s="72">
        <v>0</v>
      </c>
    </row>
    <row r="98" spans="2:12" ht="23.25">
      <c r="B98" s="51"/>
      <c r="C98" s="48"/>
      <c r="D98" s="47" t="s">
        <v>29</v>
      </c>
      <c r="E98" s="95" t="s">
        <v>126</v>
      </c>
      <c r="F98" s="7"/>
      <c r="G98" s="75">
        <v>0</v>
      </c>
      <c r="H98" s="76">
        <v>21</v>
      </c>
      <c r="I98" s="72">
        <v>0</v>
      </c>
      <c r="J98" s="75"/>
      <c r="K98" s="76"/>
      <c r="L98" s="72">
        <v>0</v>
      </c>
    </row>
    <row r="99" spans="2:12" s="9" customFormat="1" ht="20.25">
      <c r="B99" s="51"/>
      <c r="C99" s="50">
        <v>80104</v>
      </c>
      <c r="D99" s="44"/>
      <c r="E99" s="32" t="s">
        <v>79</v>
      </c>
      <c r="F99" s="8" t="e">
        <f>SUM(#REF!)</f>
        <v>#REF!</v>
      </c>
      <c r="G99" s="73">
        <f>SUM(G100:G101)</f>
        <v>446530</v>
      </c>
      <c r="H99" s="74">
        <f>SUM(H100,H101)</f>
        <v>467616.9</v>
      </c>
      <c r="I99" s="72">
        <f t="shared" si="1"/>
        <v>1.0472239267238483</v>
      </c>
      <c r="J99" s="73">
        <f>SUM(J100:J101)</f>
        <v>0</v>
      </c>
      <c r="K99" s="73">
        <f>SUM(K100,K101)</f>
        <v>0</v>
      </c>
      <c r="L99" s="72">
        <v>0</v>
      </c>
    </row>
    <row r="100" spans="2:12" s="9" customFormat="1" ht="23.25">
      <c r="B100" s="51"/>
      <c r="C100" s="63"/>
      <c r="D100" s="47" t="s">
        <v>7</v>
      </c>
      <c r="E100" s="95" t="s">
        <v>108</v>
      </c>
      <c r="F100" s="8"/>
      <c r="G100" s="75">
        <v>446530</v>
      </c>
      <c r="H100" s="76">
        <v>467378.2</v>
      </c>
      <c r="I100" s="72">
        <f t="shared" si="1"/>
        <v>1.0466893601773677</v>
      </c>
      <c r="J100" s="75"/>
      <c r="K100" s="76"/>
      <c r="L100" s="72">
        <v>0</v>
      </c>
    </row>
    <row r="101" spans="2:12" s="9" customFormat="1" ht="23.25">
      <c r="B101" s="51"/>
      <c r="C101" s="63"/>
      <c r="D101" s="47" t="s">
        <v>29</v>
      </c>
      <c r="E101" s="95" t="s">
        <v>137</v>
      </c>
      <c r="F101" s="8"/>
      <c r="G101" s="75">
        <v>0</v>
      </c>
      <c r="H101" s="76">
        <v>238.7</v>
      </c>
      <c r="I101" s="72">
        <v>0</v>
      </c>
      <c r="J101" s="75"/>
      <c r="K101" s="76"/>
      <c r="L101" s="72">
        <v>0</v>
      </c>
    </row>
    <row r="102" spans="2:12" s="9" customFormat="1" ht="20.25">
      <c r="B102" s="51"/>
      <c r="C102" s="50">
        <v>80110</v>
      </c>
      <c r="D102" s="44"/>
      <c r="E102" s="32" t="s">
        <v>138</v>
      </c>
      <c r="F102" s="8"/>
      <c r="G102" s="73">
        <f>SUM(G103)</f>
        <v>0</v>
      </c>
      <c r="H102" s="74">
        <f>SUM(H103)</f>
        <v>259.56</v>
      </c>
      <c r="I102" s="72">
        <v>0</v>
      </c>
      <c r="J102" s="73">
        <f>SUM(J103)</f>
        <v>0</v>
      </c>
      <c r="K102" s="73">
        <f>SUM(K103)</f>
        <v>0</v>
      </c>
      <c r="L102" s="72">
        <v>0</v>
      </c>
    </row>
    <row r="103" spans="2:12" s="9" customFormat="1" ht="23.25">
      <c r="B103" s="51"/>
      <c r="C103" s="63"/>
      <c r="D103" s="47" t="s">
        <v>29</v>
      </c>
      <c r="E103" s="95" t="s">
        <v>137</v>
      </c>
      <c r="F103" s="8"/>
      <c r="G103" s="75">
        <v>0</v>
      </c>
      <c r="H103" s="76">
        <v>259.56</v>
      </c>
      <c r="I103" s="72">
        <v>0</v>
      </c>
      <c r="J103" s="75"/>
      <c r="K103" s="76"/>
      <c r="L103" s="72">
        <v>0</v>
      </c>
    </row>
    <row r="104" spans="2:12" s="9" customFormat="1" ht="20.25">
      <c r="B104" s="51"/>
      <c r="C104" s="50">
        <v>80113</v>
      </c>
      <c r="D104" s="55"/>
      <c r="E104" s="32" t="s">
        <v>127</v>
      </c>
      <c r="F104" s="8"/>
      <c r="G104" s="73">
        <f>SUM(G105)</f>
        <v>0</v>
      </c>
      <c r="H104" s="74">
        <f>SUM(H105)</f>
        <v>2</v>
      </c>
      <c r="I104" s="72">
        <v>0</v>
      </c>
      <c r="J104" s="73">
        <f>SUM(J105)</f>
        <v>0</v>
      </c>
      <c r="K104" s="73">
        <f>SUM(K105)</f>
        <v>0</v>
      </c>
      <c r="L104" s="72">
        <v>0</v>
      </c>
    </row>
    <row r="105" spans="2:12" s="9" customFormat="1" ht="23.25">
      <c r="B105" s="51"/>
      <c r="C105" s="63"/>
      <c r="D105" s="47" t="s">
        <v>29</v>
      </c>
      <c r="E105" s="95" t="s">
        <v>30</v>
      </c>
      <c r="F105" s="8"/>
      <c r="G105" s="75">
        <v>0</v>
      </c>
      <c r="H105" s="76">
        <v>2</v>
      </c>
      <c r="I105" s="72">
        <v>0</v>
      </c>
      <c r="J105" s="75"/>
      <c r="K105" s="76"/>
      <c r="L105" s="72">
        <v>0</v>
      </c>
    </row>
    <row r="106" spans="2:12" s="9" customFormat="1" ht="20.25">
      <c r="B106" s="51"/>
      <c r="C106" s="50">
        <v>80114</v>
      </c>
      <c r="D106" s="44"/>
      <c r="E106" s="32" t="s">
        <v>128</v>
      </c>
      <c r="F106" s="8"/>
      <c r="G106" s="73">
        <f>SUM(G107)</f>
        <v>0</v>
      </c>
      <c r="H106" s="74">
        <f>SUM(H107)</f>
        <v>33</v>
      </c>
      <c r="I106" s="72">
        <v>0</v>
      </c>
      <c r="J106" s="73">
        <f>SUM(J107)</f>
        <v>0</v>
      </c>
      <c r="K106" s="73">
        <f>SUM(K107)</f>
        <v>0</v>
      </c>
      <c r="L106" s="72">
        <v>0</v>
      </c>
    </row>
    <row r="107" spans="2:12" s="9" customFormat="1" ht="23.25">
      <c r="B107" s="51"/>
      <c r="C107" s="63"/>
      <c r="D107" s="47" t="s">
        <v>29</v>
      </c>
      <c r="E107" s="95" t="s">
        <v>30</v>
      </c>
      <c r="F107" s="8"/>
      <c r="G107" s="75">
        <v>0</v>
      </c>
      <c r="H107" s="76">
        <v>33</v>
      </c>
      <c r="I107" s="72">
        <v>0</v>
      </c>
      <c r="J107" s="75"/>
      <c r="K107" s="76"/>
      <c r="L107" s="72">
        <v>0</v>
      </c>
    </row>
    <row r="108" spans="2:12" s="9" customFormat="1" ht="20.25">
      <c r="B108" s="51"/>
      <c r="C108" s="50">
        <v>80148</v>
      </c>
      <c r="D108" s="44"/>
      <c r="E108" s="32" t="s">
        <v>129</v>
      </c>
      <c r="F108" s="8"/>
      <c r="G108" s="73">
        <f>SUM(G109)</f>
        <v>0</v>
      </c>
      <c r="H108" s="74">
        <f>SUM(H109)</f>
        <v>23</v>
      </c>
      <c r="I108" s="72">
        <v>0</v>
      </c>
      <c r="J108" s="73">
        <f>SUM(J109)</f>
        <v>0</v>
      </c>
      <c r="K108" s="73">
        <f>SUM(K109)</f>
        <v>0</v>
      </c>
      <c r="L108" s="72">
        <v>0</v>
      </c>
    </row>
    <row r="109" spans="2:12" s="9" customFormat="1" ht="23.25">
      <c r="B109" s="51"/>
      <c r="C109" s="63"/>
      <c r="D109" s="47" t="s">
        <v>29</v>
      </c>
      <c r="E109" s="95" t="s">
        <v>136</v>
      </c>
      <c r="F109" s="8"/>
      <c r="G109" s="75">
        <v>0</v>
      </c>
      <c r="H109" s="76">
        <v>23</v>
      </c>
      <c r="I109" s="72">
        <v>0</v>
      </c>
      <c r="J109" s="75"/>
      <c r="K109" s="76"/>
      <c r="L109" s="72">
        <v>0</v>
      </c>
    </row>
    <row r="110" spans="2:12" s="13" customFormat="1" ht="23.25">
      <c r="B110" s="49">
        <v>852</v>
      </c>
      <c r="C110" s="50"/>
      <c r="D110" s="44"/>
      <c r="E110" s="42" t="s">
        <v>80</v>
      </c>
      <c r="F110" s="33" t="e">
        <f>SUM(F111,F115,F118,F124,#REF!,#REF!,F129)</f>
        <v>#REF!</v>
      </c>
      <c r="G110" s="70">
        <f>SUM(G111,G115,G118,G121,G124,G127,G129)</f>
        <v>3629388</v>
      </c>
      <c r="H110" s="71">
        <f>SUM(H111,H115,H118,H121,H124,H127,H129)</f>
        <v>3592376.0200000005</v>
      </c>
      <c r="I110" s="72">
        <f t="shared" si="1"/>
        <v>0.9898021429508227</v>
      </c>
      <c r="J110" s="70">
        <f>SUM(J111,J115,J118,J121,J124,J127,J129)</f>
        <v>0</v>
      </c>
      <c r="K110" s="70">
        <f>SUM(K111,K115,K118,K121,K124,K127,K129)</f>
        <v>0</v>
      </c>
      <c r="L110" s="72">
        <v>0</v>
      </c>
    </row>
    <row r="111" spans="2:12" s="9" customFormat="1" ht="60.75">
      <c r="B111" s="64"/>
      <c r="C111" s="50">
        <v>85212</v>
      </c>
      <c r="D111" s="44"/>
      <c r="E111" s="32" t="s">
        <v>81</v>
      </c>
      <c r="F111" s="8">
        <f>SUM(F112:F112)</f>
        <v>2429131</v>
      </c>
      <c r="G111" s="73">
        <f>SUM(G112:G114)</f>
        <v>2598800</v>
      </c>
      <c r="H111" s="74">
        <f>SUM(H112:H114)</f>
        <v>2606566.64</v>
      </c>
      <c r="I111" s="72">
        <f t="shared" si="1"/>
        <v>1.0029885485608743</v>
      </c>
      <c r="J111" s="73">
        <f>SUM(J112:J114)</f>
        <v>0</v>
      </c>
      <c r="K111" s="73">
        <f>SUM(K112:K114)</f>
        <v>0</v>
      </c>
      <c r="L111" s="72">
        <v>0</v>
      </c>
    </row>
    <row r="112" spans="2:12" ht="93">
      <c r="B112" s="52"/>
      <c r="C112" s="48"/>
      <c r="D112" s="47" t="s">
        <v>13</v>
      </c>
      <c r="E112" s="95" t="s">
        <v>14</v>
      </c>
      <c r="F112" s="7">
        <v>2429131</v>
      </c>
      <c r="G112" s="75">
        <v>2585000</v>
      </c>
      <c r="H112" s="76">
        <v>2584996.94</v>
      </c>
      <c r="I112" s="72">
        <f t="shared" si="1"/>
        <v>0.9999988162475821</v>
      </c>
      <c r="J112" s="75"/>
      <c r="K112" s="76"/>
      <c r="L112" s="72">
        <v>0</v>
      </c>
    </row>
    <row r="113" spans="2:12" ht="93">
      <c r="B113" s="51"/>
      <c r="C113" s="48"/>
      <c r="D113" s="47" t="s">
        <v>24</v>
      </c>
      <c r="E113" s="95" t="s">
        <v>98</v>
      </c>
      <c r="F113" s="7"/>
      <c r="G113" s="75">
        <v>8800</v>
      </c>
      <c r="H113" s="76">
        <v>18035.56</v>
      </c>
      <c r="I113" s="72">
        <f t="shared" si="1"/>
        <v>2.049495454545455</v>
      </c>
      <c r="J113" s="75"/>
      <c r="K113" s="76"/>
      <c r="L113" s="72">
        <v>0</v>
      </c>
    </row>
    <row r="114" spans="2:12" ht="69.75">
      <c r="B114" s="51"/>
      <c r="C114" s="48"/>
      <c r="D114" s="47" t="s">
        <v>82</v>
      </c>
      <c r="E114" s="95" t="s">
        <v>83</v>
      </c>
      <c r="F114" s="7"/>
      <c r="G114" s="75">
        <v>5000</v>
      </c>
      <c r="H114" s="76">
        <v>3534.14</v>
      </c>
      <c r="I114" s="72">
        <f t="shared" si="1"/>
        <v>0.706828</v>
      </c>
      <c r="J114" s="75"/>
      <c r="K114" s="76"/>
      <c r="L114" s="72">
        <v>0</v>
      </c>
    </row>
    <row r="115" spans="2:12" s="9" customFormat="1" ht="60.75">
      <c r="B115" s="51"/>
      <c r="C115" s="50">
        <v>85213</v>
      </c>
      <c r="D115" s="44"/>
      <c r="E115" s="32" t="s">
        <v>84</v>
      </c>
      <c r="F115" s="8">
        <f>SUM(F116)</f>
        <v>19078</v>
      </c>
      <c r="G115" s="73">
        <f>SUM(G116,G117)</f>
        <v>31190</v>
      </c>
      <c r="H115" s="74">
        <f>SUM(H116,H117)</f>
        <v>31138.32</v>
      </c>
      <c r="I115" s="72">
        <f t="shared" si="1"/>
        <v>0.9983430586726515</v>
      </c>
      <c r="J115" s="73">
        <f>SUM(J116,J117)</f>
        <v>0</v>
      </c>
      <c r="K115" s="73">
        <f>SUM(K116,K117)</f>
        <v>0</v>
      </c>
      <c r="L115" s="72">
        <v>0</v>
      </c>
    </row>
    <row r="116" spans="2:12" ht="93">
      <c r="B116" s="52"/>
      <c r="C116" s="48"/>
      <c r="D116" s="47" t="s">
        <v>13</v>
      </c>
      <c r="E116" s="95" t="s">
        <v>14</v>
      </c>
      <c r="F116" s="7">
        <v>19078</v>
      </c>
      <c r="G116" s="75">
        <v>9290</v>
      </c>
      <c r="H116" s="76">
        <v>9238.32</v>
      </c>
      <c r="I116" s="72">
        <f t="shared" si="1"/>
        <v>0.9944370290635092</v>
      </c>
      <c r="J116" s="75"/>
      <c r="K116" s="76"/>
      <c r="L116" s="72">
        <v>0</v>
      </c>
    </row>
    <row r="117" spans="2:12" ht="69.75">
      <c r="B117" s="52"/>
      <c r="C117" s="48"/>
      <c r="D117" s="47" t="s">
        <v>77</v>
      </c>
      <c r="E117" s="95" t="s">
        <v>78</v>
      </c>
      <c r="F117" s="7"/>
      <c r="G117" s="75">
        <v>21900</v>
      </c>
      <c r="H117" s="76">
        <v>21900</v>
      </c>
      <c r="I117" s="72">
        <f t="shared" si="1"/>
        <v>1</v>
      </c>
      <c r="J117" s="75"/>
      <c r="K117" s="76"/>
      <c r="L117" s="72">
        <v>0</v>
      </c>
    </row>
    <row r="118" spans="2:12" s="9" customFormat="1" ht="40.5">
      <c r="B118" s="51"/>
      <c r="C118" s="50">
        <v>85214</v>
      </c>
      <c r="D118" s="44"/>
      <c r="E118" s="32" t="s">
        <v>85</v>
      </c>
      <c r="F118" s="8">
        <f>SUM(F119:F119)</f>
        <v>53297</v>
      </c>
      <c r="G118" s="73">
        <f>SUM(G119:G120)</f>
        <v>60000</v>
      </c>
      <c r="H118" s="74">
        <f>SUM(H119,H120)</f>
        <v>58982.14</v>
      </c>
      <c r="I118" s="72">
        <f t="shared" si="1"/>
        <v>0.9830356666666666</v>
      </c>
      <c r="J118" s="73">
        <f>SUM(J119:J120)</f>
        <v>0</v>
      </c>
      <c r="K118" s="73">
        <f>SUM(K119,K120)</f>
        <v>0</v>
      </c>
      <c r="L118" s="72">
        <v>0</v>
      </c>
    </row>
    <row r="119" spans="2:12" ht="69.75">
      <c r="B119" s="52"/>
      <c r="C119" s="48"/>
      <c r="D119" s="47" t="s">
        <v>77</v>
      </c>
      <c r="E119" s="95" t="s">
        <v>78</v>
      </c>
      <c r="F119" s="7">
        <v>53297</v>
      </c>
      <c r="G119" s="75">
        <v>59000</v>
      </c>
      <c r="H119" s="76">
        <v>58982.14</v>
      </c>
      <c r="I119" s="72">
        <f t="shared" si="1"/>
        <v>0.9996972881355932</v>
      </c>
      <c r="J119" s="75"/>
      <c r="K119" s="76"/>
      <c r="L119" s="72">
        <v>0</v>
      </c>
    </row>
    <row r="120" spans="2:12" ht="69.75">
      <c r="B120" s="51"/>
      <c r="C120" s="48"/>
      <c r="D120" s="47" t="s">
        <v>82</v>
      </c>
      <c r="E120" s="95" t="s">
        <v>83</v>
      </c>
      <c r="F120" s="7"/>
      <c r="G120" s="75">
        <v>1000</v>
      </c>
      <c r="H120" s="76">
        <v>0</v>
      </c>
      <c r="I120" s="72">
        <f t="shared" si="1"/>
        <v>0</v>
      </c>
      <c r="J120" s="75"/>
      <c r="K120" s="76"/>
      <c r="L120" s="72">
        <v>0</v>
      </c>
    </row>
    <row r="121" spans="2:12" ht="20.25">
      <c r="B121" s="51"/>
      <c r="C121" s="50">
        <v>85216</v>
      </c>
      <c r="D121" s="55"/>
      <c r="E121" s="32" t="s">
        <v>119</v>
      </c>
      <c r="F121" s="7"/>
      <c r="G121" s="79">
        <f>SUM(G122:G123)</f>
        <v>265200</v>
      </c>
      <c r="H121" s="74">
        <f>SUM(H122,H123)</f>
        <v>261395.23</v>
      </c>
      <c r="I121" s="72">
        <f t="shared" si="1"/>
        <v>0.9856532051282052</v>
      </c>
      <c r="J121" s="79">
        <f>SUM(J122:J123)</f>
        <v>0</v>
      </c>
      <c r="K121" s="73">
        <f>SUM(K122,K123)</f>
        <v>0</v>
      </c>
      <c r="L121" s="72">
        <v>0</v>
      </c>
    </row>
    <row r="122" spans="2:12" ht="69.75">
      <c r="B122" s="51"/>
      <c r="C122" s="48"/>
      <c r="D122" s="47" t="s">
        <v>77</v>
      </c>
      <c r="E122" s="95" t="s">
        <v>78</v>
      </c>
      <c r="F122" s="7"/>
      <c r="G122" s="75">
        <v>261200</v>
      </c>
      <c r="H122" s="76">
        <v>259644.54</v>
      </c>
      <c r="I122" s="72">
        <f t="shared" si="1"/>
        <v>0.9940449464012251</v>
      </c>
      <c r="J122" s="75"/>
      <c r="K122" s="76"/>
      <c r="L122" s="72">
        <v>0</v>
      </c>
    </row>
    <row r="123" spans="2:12" ht="116.25">
      <c r="B123" s="51"/>
      <c r="C123" s="48"/>
      <c r="D123" s="47" t="s">
        <v>82</v>
      </c>
      <c r="E123" s="95" t="s">
        <v>120</v>
      </c>
      <c r="F123" s="7"/>
      <c r="G123" s="75">
        <v>4000</v>
      </c>
      <c r="H123" s="76">
        <v>1750.69</v>
      </c>
      <c r="I123" s="72">
        <f t="shared" si="1"/>
        <v>0.4376725</v>
      </c>
      <c r="J123" s="75"/>
      <c r="K123" s="76"/>
      <c r="L123" s="72">
        <v>0</v>
      </c>
    </row>
    <row r="124" spans="2:12" s="9" customFormat="1" ht="20.25">
      <c r="B124" s="51"/>
      <c r="C124" s="50">
        <v>85219</v>
      </c>
      <c r="D124" s="44"/>
      <c r="E124" s="32" t="s">
        <v>86</v>
      </c>
      <c r="F124" s="8">
        <f>SUM(F126:F126)</f>
        <v>90500</v>
      </c>
      <c r="G124" s="73">
        <f>SUM(G125:G126)</f>
        <v>121950</v>
      </c>
      <c r="H124" s="74">
        <f>SUM(H125:H126)</f>
        <v>123094.47</v>
      </c>
      <c r="I124" s="72">
        <f t="shared" si="1"/>
        <v>1.0093847478474784</v>
      </c>
      <c r="J124" s="73">
        <f>SUM(J125:J126)</f>
        <v>0</v>
      </c>
      <c r="K124" s="73">
        <f>SUM(K125:K126)</f>
        <v>0</v>
      </c>
      <c r="L124" s="72">
        <v>0</v>
      </c>
    </row>
    <row r="125" spans="2:12" s="9" customFormat="1" ht="23.25">
      <c r="B125" s="58"/>
      <c r="C125" s="60"/>
      <c r="D125" s="47" t="s">
        <v>27</v>
      </c>
      <c r="E125" s="95" t="s">
        <v>28</v>
      </c>
      <c r="F125" s="8"/>
      <c r="G125" s="81">
        <v>0</v>
      </c>
      <c r="H125" s="85">
        <v>1144.47</v>
      </c>
      <c r="I125" s="87"/>
      <c r="J125" s="81"/>
      <c r="K125" s="85"/>
      <c r="L125" s="72">
        <v>0</v>
      </c>
    </row>
    <row r="126" spans="2:12" ht="69.75">
      <c r="B126" s="51"/>
      <c r="C126" s="48"/>
      <c r="D126" s="47" t="s">
        <v>77</v>
      </c>
      <c r="E126" s="95" t="s">
        <v>87</v>
      </c>
      <c r="F126" s="7">
        <v>90500</v>
      </c>
      <c r="G126" s="75">
        <v>121950</v>
      </c>
      <c r="H126" s="76">
        <v>121950</v>
      </c>
      <c r="I126" s="72">
        <f t="shared" si="1"/>
        <v>1</v>
      </c>
      <c r="J126" s="75"/>
      <c r="K126" s="76"/>
      <c r="L126" s="72">
        <v>0</v>
      </c>
    </row>
    <row r="127" spans="2:12" ht="20.25">
      <c r="B127" s="52"/>
      <c r="C127" s="50">
        <v>85228</v>
      </c>
      <c r="D127" s="55"/>
      <c r="E127" s="32" t="s">
        <v>109</v>
      </c>
      <c r="F127" s="7"/>
      <c r="G127" s="73">
        <f>SUM(G128)</f>
        <v>9700</v>
      </c>
      <c r="H127" s="74">
        <f>SUM(H128)</f>
        <v>12221.7</v>
      </c>
      <c r="I127" s="72">
        <f t="shared" si="1"/>
        <v>1.2599690721649486</v>
      </c>
      <c r="J127" s="73">
        <f>SUM(J128)</f>
        <v>0</v>
      </c>
      <c r="K127" s="73">
        <f>SUM(K128)</f>
        <v>0</v>
      </c>
      <c r="L127" s="72">
        <v>0</v>
      </c>
    </row>
    <row r="128" spans="2:12" ht="23.25">
      <c r="B128" s="52"/>
      <c r="C128" s="63"/>
      <c r="D128" s="47" t="s">
        <v>110</v>
      </c>
      <c r="E128" s="95" t="s">
        <v>111</v>
      </c>
      <c r="F128" s="7"/>
      <c r="G128" s="75">
        <v>9700</v>
      </c>
      <c r="H128" s="76">
        <v>12221.7</v>
      </c>
      <c r="I128" s="72">
        <f t="shared" si="1"/>
        <v>1.2599690721649486</v>
      </c>
      <c r="J128" s="75"/>
      <c r="K128" s="76"/>
      <c r="L128" s="72">
        <v>0</v>
      </c>
    </row>
    <row r="129" spans="2:12" s="14" customFormat="1" ht="20.25">
      <c r="B129" s="52"/>
      <c r="C129" s="50">
        <v>85295</v>
      </c>
      <c r="D129" s="44"/>
      <c r="E129" s="32" t="s">
        <v>10</v>
      </c>
      <c r="F129" s="8">
        <f>SUM(F134)</f>
        <v>104000</v>
      </c>
      <c r="G129" s="73">
        <f>SUM(G130:G134)</f>
        <v>542548</v>
      </c>
      <c r="H129" s="80">
        <f>SUM(H130:H134)</f>
        <v>498977.52</v>
      </c>
      <c r="I129" s="72">
        <f t="shared" si="1"/>
        <v>0.9196928566689031</v>
      </c>
      <c r="J129" s="73">
        <f>SUM(J130:J134)</f>
        <v>0</v>
      </c>
      <c r="K129" s="73">
        <f>SUM(K130:K134)</f>
        <v>0</v>
      </c>
      <c r="L129" s="72">
        <v>0</v>
      </c>
    </row>
    <row r="130" spans="2:12" s="14" customFormat="1" ht="23.25">
      <c r="B130" s="59"/>
      <c r="C130" s="60"/>
      <c r="D130" s="47" t="s">
        <v>27</v>
      </c>
      <c r="E130" s="95" t="s">
        <v>28</v>
      </c>
      <c r="F130" s="8"/>
      <c r="G130" s="73">
        <v>0</v>
      </c>
      <c r="H130" s="85">
        <v>262.87</v>
      </c>
      <c r="I130" s="72">
        <v>0</v>
      </c>
      <c r="J130" s="73"/>
      <c r="K130" s="85"/>
      <c r="L130" s="72">
        <v>0</v>
      </c>
    </row>
    <row r="131" spans="2:12" s="14" customFormat="1" ht="116.25">
      <c r="B131" s="52"/>
      <c r="C131" s="63"/>
      <c r="D131" s="47" t="s">
        <v>121</v>
      </c>
      <c r="E131" s="95" t="s">
        <v>122</v>
      </c>
      <c r="F131" s="7"/>
      <c r="G131" s="75">
        <v>252916</v>
      </c>
      <c r="H131" s="76">
        <v>250507.45</v>
      </c>
      <c r="I131" s="72">
        <f t="shared" si="1"/>
        <v>0.9904768776985244</v>
      </c>
      <c r="J131" s="75"/>
      <c r="K131" s="76"/>
      <c r="L131" s="72">
        <v>0</v>
      </c>
    </row>
    <row r="132" spans="2:12" s="14" customFormat="1" ht="116.25">
      <c r="B132" s="52"/>
      <c r="C132" s="63"/>
      <c r="D132" s="47" t="s">
        <v>112</v>
      </c>
      <c r="E132" s="95" t="s">
        <v>123</v>
      </c>
      <c r="F132" s="7"/>
      <c r="G132" s="75">
        <v>44632</v>
      </c>
      <c r="H132" s="76">
        <v>44207.2</v>
      </c>
      <c r="I132" s="72">
        <f t="shared" si="1"/>
        <v>0.9904821652625918</v>
      </c>
      <c r="J132" s="75"/>
      <c r="K132" s="76"/>
      <c r="L132" s="72">
        <v>0</v>
      </c>
    </row>
    <row r="133" spans="2:12" s="14" customFormat="1" ht="93">
      <c r="B133" s="52"/>
      <c r="C133" s="63"/>
      <c r="D133" s="47" t="s">
        <v>13</v>
      </c>
      <c r="E133" s="95" t="s">
        <v>14</v>
      </c>
      <c r="F133" s="7"/>
      <c r="G133" s="75">
        <v>85000</v>
      </c>
      <c r="H133" s="76">
        <v>44000</v>
      </c>
      <c r="I133" s="72">
        <f t="shared" si="1"/>
        <v>0.5176470588235295</v>
      </c>
      <c r="J133" s="75"/>
      <c r="K133" s="76"/>
      <c r="L133" s="72">
        <v>0</v>
      </c>
    </row>
    <row r="134" spans="2:12" ht="69.75">
      <c r="B134" s="52"/>
      <c r="C134" s="48"/>
      <c r="D134" s="47" t="s">
        <v>77</v>
      </c>
      <c r="E134" s="95" t="s">
        <v>87</v>
      </c>
      <c r="F134" s="7">
        <v>104000</v>
      </c>
      <c r="G134" s="75">
        <v>160000</v>
      </c>
      <c r="H134" s="76">
        <v>160000</v>
      </c>
      <c r="I134" s="72">
        <f t="shared" si="1"/>
        <v>1</v>
      </c>
      <c r="J134" s="75"/>
      <c r="K134" s="76"/>
      <c r="L134" s="72">
        <v>0</v>
      </c>
    </row>
    <row r="135" spans="2:12" ht="23.25">
      <c r="B135" s="53">
        <v>853</v>
      </c>
      <c r="C135" s="65"/>
      <c r="D135" s="54"/>
      <c r="E135" s="42" t="s">
        <v>142</v>
      </c>
      <c r="F135" s="7"/>
      <c r="G135" s="77">
        <f>SUM(G136)</f>
        <v>168433</v>
      </c>
      <c r="H135" s="78">
        <f>SUM(H136)</f>
        <v>168547.96000000002</v>
      </c>
      <c r="I135" s="72">
        <f t="shared" si="1"/>
        <v>1.0006825265832706</v>
      </c>
      <c r="J135" s="77">
        <f>SUM(J136)</f>
        <v>0</v>
      </c>
      <c r="K135" s="70">
        <f>SUM(K136)</f>
        <v>0</v>
      </c>
      <c r="L135" s="72">
        <v>0</v>
      </c>
    </row>
    <row r="136" spans="2:12" ht="20.25">
      <c r="B136" s="53"/>
      <c r="C136" s="50">
        <v>85395</v>
      </c>
      <c r="D136" s="55"/>
      <c r="E136" s="32" t="s">
        <v>10</v>
      </c>
      <c r="F136" s="7"/>
      <c r="G136" s="79">
        <f>SUM(G137:G139)</f>
        <v>168433</v>
      </c>
      <c r="H136" s="80">
        <f>SUM(H137:H139)</f>
        <v>168547.96000000002</v>
      </c>
      <c r="I136" s="72">
        <f t="shared" si="1"/>
        <v>1.0006825265832706</v>
      </c>
      <c r="J136" s="79">
        <f>SUM(J137:J139)</f>
        <v>0</v>
      </c>
      <c r="K136" s="73">
        <f>SUM(K137:K139)</f>
        <v>0</v>
      </c>
      <c r="L136" s="72">
        <v>0</v>
      </c>
    </row>
    <row r="137" spans="2:12" ht="23.25">
      <c r="B137" s="52"/>
      <c r="C137" s="48"/>
      <c r="D137" s="47" t="s">
        <v>27</v>
      </c>
      <c r="E137" s="95" t="s">
        <v>28</v>
      </c>
      <c r="F137" s="7"/>
      <c r="G137" s="75">
        <v>0</v>
      </c>
      <c r="H137" s="76">
        <v>176</v>
      </c>
      <c r="I137" s="72">
        <v>0</v>
      </c>
      <c r="J137" s="75"/>
      <c r="K137" s="76"/>
      <c r="L137" s="72">
        <v>0</v>
      </c>
    </row>
    <row r="138" spans="2:12" ht="116.25">
      <c r="B138" s="52"/>
      <c r="C138" s="48"/>
      <c r="D138" s="47" t="s">
        <v>121</v>
      </c>
      <c r="E138" s="95" t="s">
        <v>122</v>
      </c>
      <c r="F138" s="7"/>
      <c r="G138" s="75">
        <v>159964</v>
      </c>
      <c r="H138" s="76">
        <v>159906.32</v>
      </c>
      <c r="I138" s="72">
        <f t="shared" si="1"/>
        <v>0.9996394188692457</v>
      </c>
      <c r="J138" s="75"/>
      <c r="K138" s="76"/>
      <c r="L138" s="72">
        <v>0</v>
      </c>
    </row>
    <row r="139" spans="2:12" ht="116.25">
      <c r="B139" s="52"/>
      <c r="C139" s="48"/>
      <c r="D139" s="47" t="s">
        <v>112</v>
      </c>
      <c r="E139" s="95" t="s">
        <v>123</v>
      </c>
      <c r="F139" s="7"/>
      <c r="G139" s="75">
        <v>8469</v>
      </c>
      <c r="H139" s="76">
        <v>8465.64</v>
      </c>
      <c r="I139" s="72">
        <f t="shared" si="1"/>
        <v>0.9996032589443853</v>
      </c>
      <c r="J139" s="75"/>
      <c r="K139" s="76"/>
      <c r="L139" s="72">
        <v>0</v>
      </c>
    </row>
    <row r="140" spans="2:12" s="6" customFormat="1" ht="23.25">
      <c r="B140" s="49">
        <v>854</v>
      </c>
      <c r="C140" s="50"/>
      <c r="D140" s="44"/>
      <c r="E140" s="42" t="s">
        <v>88</v>
      </c>
      <c r="F140" s="33" t="e">
        <f>SUM(F143)</f>
        <v>#REF!</v>
      </c>
      <c r="G140" s="70">
        <f>SUM(G141,G143)</f>
        <v>63408</v>
      </c>
      <c r="H140" s="71">
        <f>SUM(H141,H143)</f>
        <v>59355.72</v>
      </c>
      <c r="I140" s="72">
        <f t="shared" si="1"/>
        <v>0.9360919757759274</v>
      </c>
      <c r="J140" s="70">
        <f>SUM(J141,J143)</f>
        <v>0</v>
      </c>
      <c r="K140" s="70">
        <f>SUM(K141,K143)</f>
        <v>0</v>
      </c>
      <c r="L140" s="72">
        <v>0</v>
      </c>
    </row>
    <row r="141" spans="2:12" s="6" customFormat="1" ht="23.25">
      <c r="B141" s="49"/>
      <c r="C141" s="50">
        <v>85401</v>
      </c>
      <c r="D141" s="44"/>
      <c r="E141" s="32" t="s">
        <v>149</v>
      </c>
      <c r="F141" s="8"/>
      <c r="G141" s="73">
        <f>SUM(G142)</f>
        <v>0</v>
      </c>
      <c r="H141" s="74">
        <f>SUM(H142)</f>
        <v>37.72</v>
      </c>
      <c r="I141" s="72">
        <v>0</v>
      </c>
      <c r="J141" s="73">
        <f>SUM(J142)</f>
        <v>0</v>
      </c>
      <c r="K141" s="73">
        <f>SUM(K142)</f>
        <v>0</v>
      </c>
      <c r="L141" s="72">
        <v>0</v>
      </c>
    </row>
    <row r="142" spans="2:12" s="6" customFormat="1" ht="23.25">
      <c r="B142" s="49"/>
      <c r="C142" s="50"/>
      <c r="D142" s="47" t="s">
        <v>29</v>
      </c>
      <c r="E142" s="95" t="s">
        <v>30</v>
      </c>
      <c r="F142" s="34"/>
      <c r="G142" s="88">
        <v>0</v>
      </c>
      <c r="H142" s="76">
        <v>37.72</v>
      </c>
      <c r="I142" s="72">
        <v>0</v>
      </c>
      <c r="J142" s="88"/>
      <c r="K142" s="76"/>
      <c r="L142" s="72">
        <v>0</v>
      </c>
    </row>
    <row r="143" spans="2:12" s="9" customFormat="1" ht="20.25">
      <c r="B143" s="52"/>
      <c r="C143" s="50">
        <v>85415</v>
      </c>
      <c r="D143" s="44"/>
      <c r="E143" s="32" t="s">
        <v>89</v>
      </c>
      <c r="F143" s="8" t="e">
        <f>SUM(#REF!)</f>
        <v>#REF!</v>
      </c>
      <c r="G143" s="73">
        <f>SUM(G144)</f>
        <v>63408</v>
      </c>
      <c r="H143" s="74">
        <f>SUM(H144)</f>
        <v>59318</v>
      </c>
      <c r="I143" s="72">
        <f t="shared" si="1"/>
        <v>0.9354970981579611</v>
      </c>
      <c r="J143" s="73">
        <f>SUM(J144)</f>
        <v>0</v>
      </c>
      <c r="K143" s="73">
        <f>SUM(K144)</f>
        <v>0</v>
      </c>
      <c r="L143" s="72">
        <v>0</v>
      </c>
    </row>
    <row r="144" spans="2:12" s="9" customFormat="1" ht="69.75">
      <c r="B144" s="52"/>
      <c r="C144" s="63"/>
      <c r="D144" s="47" t="s">
        <v>77</v>
      </c>
      <c r="E144" s="95" t="s">
        <v>78</v>
      </c>
      <c r="F144" s="8"/>
      <c r="G144" s="81">
        <v>63408</v>
      </c>
      <c r="H144" s="76">
        <v>59318</v>
      </c>
      <c r="I144" s="72">
        <f t="shared" si="1"/>
        <v>0.9354970981579611</v>
      </c>
      <c r="J144" s="81"/>
      <c r="K144" s="76"/>
      <c r="L144" s="72">
        <v>0</v>
      </c>
    </row>
    <row r="145" spans="2:12" ht="23.25">
      <c r="B145" s="49">
        <v>900</v>
      </c>
      <c r="C145" s="66"/>
      <c r="D145" s="55"/>
      <c r="E145" s="42" t="s">
        <v>101</v>
      </c>
      <c r="F145" s="34"/>
      <c r="G145" s="70">
        <f>SUM(G146,G149,G153,G155)</f>
        <v>869270</v>
      </c>
      <c r="H145" s="71">
        <f>SUM(H146,H149,H153,H155)</f>
        <v>844647.36</v>
      </c>
      <c r="I145" s="72">
        <f t="shared" si="1"/>
        <v>0.9716743474409562</v>
      </c>
      <c r="J145" s="70">
        <f>SUM(J146,J149,J153,J155)</f>
        <v>7927100</v>
      </c>
      <c r="K145" s="70">
        <f>SUM(K146,K149,K153,K155)</f>
        <v>7346145.38</v>
      </c>
      <c r="L145" s="72">
        <f>SUM(K145/J145)</f>
        <v>0.9267128432844294</v>
      </c>
    </row>
    <row r="146" spans="2:12" ht="20.25">
      <c r="B146" s="49"/>
      <c r="C146" s="50">
        <v>90001</v>
      </c>
      <c r="D146" s="55"/>
      <c r="E146" s="32" t="s">
        <v>124</v>
      </c>
      <c r="F146" s="34"/>
      <c r="G146" s="79">
        <f>SUM(G147:G148)</f>
        <v>0</v>
      </c>
      <c r="H146" s="80">
        <f>SUM(H148,H147)</f>
        <v>187.44</v>
      </c>
      <c r="I146" s="72">
        <v>0</v>
      </c>
      <c r="J146" s="79">
        <f>SUM(J147:J148)</f>
        <v>7927100</v>
      </c>
      <c r="K146" s="73">
        <f>SUM(K148,K147)</f>
        <v>7346145.38</v>
      </c>
      <c r="L146" s="72">
        <f>SUM(K146/J146)</f>
        <v>0.9267128432844294</v>
      </c>
    </row>
    <row r="147" spans="2:12" ht="23.25">
      <c r="B147" s="49"/>
      <c r="C147" s="65"/>
      <c r="D147" s="47" t="s">
        <v>29</v>
      </c>
      <c r="E147" s="95" t="s">
        <v>30</v>
      </c>
      <c r="F147" s="34"/>
      <c r="G147" s="81">
        <v>0</v>
      </c>
      <c r="H147" s="85">
        <v>187.44</v>
      </c>
      <c r="I147" s="72">
        <v>0</v>
      </c>
      <c r="J147" s="81"/>
      <c r="K147" s="85"/>
      <c r="L147" s="72">
        <v>0</v>
      </c>
    </row>
    <row r="148" spans="2:12" ht="116.25">
      <c r="B148" s="49"/>
      <c r="C148" s="66"/>
      <c r="D148" s="47" t="s">
        <v>114</v>
      </c>
      <c r="E148" s="95" t="s">
        <v>125</v>
      </c>
      <c r="F148" s="34"/>
      <c r="G148" s="81">
        <v>0</v>
      </c>
      <c r="H148" s="85">
        <v>0</v>
      </c>
      <c r="I148" s="72">
        <v>0</v>
      </c>
      <c r="J148" s="81">
        <v>7927100</v>
      </c>
      <c r="K148" s="85">
        <v>7346145.38</v>
      </c>
      <c r="L148" s="72">
        <f>SUM(K148/J148)</f>
        <v>0.9267128432844294</v>
      </c>
    </row>
    <row r="149" spans="2:12" ht="23.25">
      <c r="B149" s="64"/>
      <c r="C149" s="50">
        <v>90003</v>
      </c>
      <c r="D149" s="55"/>
      <c r="E149" s="32" t="s">
        <v>113</v>
      </c>
      <c r="F149" s="7"/>
      <c r="G149" s="73">
        <f>SUM(G150:G152)</f>
        <v>763000</v>
      </c>
      <c r="H149" s="74">
        <f>SUM(H150,H151:H152)</f>
        <v>736592.26</v>
      </c>
      <c r="I149" s="72">
        <f t="shared" si="1"/>
        <v>0.9653895937090433</v>
      </c>
      <c r="J149" s="73">
        <f>SUM(J150:J152)</f>
        <v>0</v>
      </c>
      <c r="K149" s="73">
        <f>SUM(K150,K151:K152)</f>
        <v>0</v>
      </c>
      <c r="L149" s="72">
        <v>0</v>
      </c>
    </row>
    <row r="150" spans="2:12" ht="23.25">
      <c r="B150" s="64"/>
      <c r="C150" s="48"/>
      <c r="D150" s="47" t="s">
        <v>110</v>
      </c>
      <c r="E150" s="95" t="s">
        <v>111</v>
      </c>
      <c r="F150" s="7"/>
      <c r="G150" s="81">
        <v>760000</v>
      </c>
      <c r="H150" s="85">
        <v>732322.74</v>
      </c>
      <c r="I150" s="72">
        <f t="shared" si="1"/>
        <v>0.9635825526315789</v>
      </c>
      <c r="J150" s="81"/>
      <c r="K150" s="85"/>
      <c r="L150" s="72">
        <v>0</v>
      </c>
    </row>
    <row r="151" spans="2:12" ht="23.25">
      <c r="B151" s="64"/>
      <c r="C151" s="48"/>
      <c r="D151" s="47" t="s">
        <v>27</v>
      </c>
      <c r="E151" s="95" t="s">
        <v>28</v>
      </c>
      <c r="F151" s="7"/>
      <c r="G151" s="81">
        <v>3000</v>
      </c>
      <c r="H151" s="85">
        <v>3000.37</v>
      </c>
      <c r="I151" s="72">
        <v>0</v>
      </c>
      <c r="J151" s="81"/>
      <c r="K151" s="85"/>
      <c r="L151" s="72">
        <v>0</v>
      </c>
    </row>
    <row r="152" spans="2:12" ht="23.25">
      <c r="B152" s="64"/>
      <c r="C152" s="48"/>
      <c r="D152" s="47" t="s">
        <v>29</v>
      </c>
      <c r="E152" s="95" t="s">
        <v>30</v>
      </c>
      <c r="F152" s="7"/>
      <c r="G152" s="81">
        <v>0</v>
      </c>
      <c r="H152" s="85">
        <v>1269.15</v>
      </c>
      <c r="I152" s="72">
        <v>0</v>
      </c>
      <c r="J152" s="81"/>
      <c r="K152" s="85"/>
      <c r="L152" s="72">
        <v>0</v>
      </c>
    </row>
    <row r="153" spans="2:13" s="12" customFormat="1" ht="40.5">
      <c r="B153" s="64"/>
      <c r="C153" s="50">
        <v>90019</v>
      </c>
      <c r="D153" s="44"/>
      <c r="E153" s="32" t="s">
        <v>102</v>
      </c>
      <c r="F153" s="8"/>
      <c r="G153" s="73">
        <f>SUM(G154)</f>
        <v>38480</v>
      </c>
      <c r="H153" s="74">
        <f>SUM(H154)</f>
        <v>37637.4</v>
      </c>
      <c r="I153" s="72">
        <f t="shared" si="1"/>
        <v>0.9781029106029107</v>
      </c>
      <c r="J153" s="73">
        <f>SUM(J154)</f>
        <v>0</v>
      </c>
      <c r="K153" s="73">
        <f>SUM(K154)</f>
        <v>0</v>
      </c>
      <c r="L153" s="72">
        <v>0</v>
      </c>
      <c r="M153" s="16"/>
    </row>
    <row r="154" spans="2:13" s="12" customFormat="1" ht="23.25">
      <c r="B154" s="52"/>
      <c r="C154" s="63"/>
      <c r="D154" s="47" t="s">
        <v>29</v>
      </c>
      <c r="E154" s="95" t="s">
        <v>30</v>
      </c>
      <c r="F154" s="8"/>
      <c r="G154" s="75">
        <v>38480</v>
      </c>
      <c r="H154" s="76">
        <v>37637.4</v>
      </c>
      <c r="I154" s="72">
        <f t="shared" si="1"/>
        <v>0.9781029106029107</v>
      </c>
      <c r="J154" s="75"/>
      <c r="K154" s="76"/>
      <c r="L154" s="72">
        <v>0</v>
      </c>
      <c r="M154" s="16"/>
    </row>
    <row r="155" spans="2:13" s="12" customFormat="1" ht="20.25">
      <c r="B155" s="52"/>
      <c r="C155" s="50">
        <v>90095</v>
      </c>
      <c r="D155" s="55"/>
      <c r="E155" s="32" t="s">
        <v>10</v>
      </c>
      <c r="F155" s="8"/>
      <c r="G155" s="73">
        <f>SUM(G156)</f>
        <v>67790</v>
      </c>
      <c r="H155" s="74">
        <f>SUM(H156)</f>
        <v>70230.26</v>
      </c>
      <c r="I155" s="72">
        <f t="shared" si="1"/>
        <v>1.0359973447411122</v>
      </c>
      <c r="J155" s="73">
        <f>SUM(J156)</f>
        <v>0</v>
      </c>
      <c r="K155" s="73">
        <f>SUM(K156)</f>
        <v>0</v>
      </c>
      <c r="L155" s="72">
        <v>0</v>
      </c>
      <c r="M155" s="16"/>
    </row>
    <row r="156" spans="2:13" s="12" customFormat="1" ht="23.25">
      <c r="B156" s="52"/>
      <c r="C156" s="63"/>
      <c r="D156" s="47" t="s">
        <v>29</v>
      </c>
      <c r="E156" s="95" t="s">
        <v>30</v>
      </c>
      <c r="F156" s="8"/>
      <c r="G156" s="75">
        <v>67790</v>
      </c>
      <c r="H156" s="76">
        <v>70230.26</v>
      </c>
      <c r="I156" s="72">
        <f t="shared" si="1"/>
        <v>1.0359973447411122</v>
      </c>
      <c r="J156" s="75"/>
      <c r="K156" s="76"/>
      <c r="L156" s="72">
        <v>0</v>
      </c>
      <c r="M156" s="16"/>
    </row>
    <row r="157" spans="2:12" s="6" customFormat="1" ht="23.25">
      <c r="B157" s="64">
        <v>921</v>
      </c>
      <c r="C157" s="50"/>
      <c r="D157" s="44"/>
      <c r="E157" s="42" t="s">
        <v>90</v>
      </c>
      <c r="F157" s="33">
        <f>SUM(F158)</f>
        <v>35000</v>
      </c>
      <c r="G157" s="70">
        <f>SUM(G158,G160)</f>
        <v>33000</v>
      </c>
      <c r="H157" s="71">
        <f>SUM(H158,H160)</f>
        <v>33000</v>
      </c>
      <c r="I157" s="72">
        <f t="shared" si="1"/>
        <v>1</v>
      </c>
      <c r="J157" s="70">
        <f>SUM(J158,J160)</f>
        <v>92016</v>
      </c>
      <c r="K157" s="70">
        <f>SUM(K158,K160)</f>
        <v>0</v>
      </c>
      <c r="L157" s="72">
        <f>SUM(K157/J157)</f>
        <v>0</v>
      </c>
    </row>
    <row r="158" spans="2:12" s="9" customFormat="1" ht="20.25">
      <c r="B158" s="52"/>
      <c r="C158" s="50">
        <v>92116</v>
      </c>
      <c r="D158" s="44"/>
      <c r="E158" s="32" t="s">
        <v>91</v>
      </c>
      <c r="F158" s="8">
        <f>SUM(F159)</f>
        <v>35000</v>
      </c>
      <c r="G158" s="73">
        <f>SUM(G159)</f>
        <v>33000</v>
      </c>
      <c r="H158" s="74">
        <f>SUM(H159)</f>
        <v>33000</v>
      </c>
      <c r="I158" s="72">
        <f t="shared" si="1"/>
        <v>1</v>
      </c>
      <c r="J158" s="73">
        <f>SUM(J159)</f>
        <v>0</v>
      </c>
      <c r="K158" s="73">
        <f>SUM(K159)</f>
        <v>0</v>
      </c>
      <c r="L158" s="72">
        <v>0</v>
      </c>
    </row>
    <row r="159" spans="2:12" ht="69.75">
      <c r="B159" s="67"/>
      <c r="C159" s="68"/>
      <c r="D159" s="69" t="s">
        <v>92</v>
      </c>
      <c r="E159" s="98" t="s">
        <v>93</v>
      </c>
      <c r="F159" s="35">
        <v>35000</v>
      </c>
      <c r="G159" s="89">
        <v>33000</v>
      </c>
      <c r="H159" s="90">
        <v>33000</v>
      </c>
      <c r="I159" s="91">
        <f t="shared" si="1"/>
        <v>1</v>
      </c>
      <c r="J159" s="89"/>
      <c r="K159" s="90"/>
      <c r="L159" s="91">
        <v>0</v>
      </c>
    </row>
    <row r="160" spans="2:12" ht="20.25">
      <c r="B160" s="52"/>
      <c r="C160" s="50">
        <v>92195</v>
      </c>
      <c r="D160" s="55"/>
      <c r="E160" s="32" t="s">
        <v>10</v>
      </c>
      <c r="F160" s="7"/>
      <c r="G160" s="79">
        <f>SUM(G161)</f>
        <v>0</v>
      </c>
      <c r="H160" s="79">
        <f>SUM(H161)</f>
        <v>0</v>
      </c>
      <c r="I160" s="92">
        <v>0</v>
      </c>
      <c r="J160" s="79">
        <f>SUM(J161)</f>
        <v>92016</v>
      </c>
      <c r="K160" s="79">
        <f>SUM(K161)</f>
        <v>0</v>
      </c>
      <c r="L160" s="72">
        <f>SUM(K160/J160)</f>
        <v>0</v>
      </c>
    </row>
    <row r="161" spans="2:12" ht="117" thickBot="1">
      <c r="B161" s="67"/>
      <c r="C161" s="68"/>
      <c r="D161" s="69" t="s">
        <v>114</v>
      </c>
      <c r="E161" s="98" t="s">
        <v>151</v>
      </c>
      <c r="F161" s="35"/>
      <c r="G161" s="89">
        <v>0</v>
      </c>
      <c r="H161" s="90">
        <v>0</v>
      </c>
      <c r="I161" s="93">
        <v>0</v>
      </c>
      <c r="J161" s="89">
        <v>92016</v>
      </c>
      <c r="K161" s="90"/>
      <c r="L161" s="91">
        <f>SUM(K161/J161)</f>
        <v>0</v>
      </c>
    </row>
    <row r="162" spans="2:12" ht="21" thickBot="1">
      <c r="B162" s="106" t="s">
        <v>103</v>
      </c>
      <c r="C162" s="107"/>
      <c r="D162" s="107"/>
      <c r="E162" s="107"/>
      <c r="F162" s="100"/>
      <c r="G162" s="101">
        <f>SUM(G7,G12,G15,G24,G27,G37,G44,G49,G83,G92,G110,G135,G140,G145,G157)</f>
        <v>22226419</v>
      </c>
      <c r="H162" s="101">
        <f>SUM(H7,H12,H15,H24,H27,H37,H44,H49,H83,H92,H110,H135,H140,H145,H157)</f>
        <v>22282926.02</v>
      </c>
      <c r="I162" s="94">
        <f t="shared" si="1"/>
        <v>1.0025423357671788</v>
      </c>
      <c r="J162" s="101">
        <f>SUM(J7,J12,J15,J24,J27,J37,J44,J49,J83,J92,J110,J135,J140,J145,J157)</f>
        <v>10826970</v>
      </c>
      <c r="K162" s="101">
        <f>SUM(K7,K12,K15,K24,K27,K37,K44,K49,K83,K92,K110,K135,K140,K145,K157)</f>
        <v>10111812.44</v>
      </c>
      <c r="L162" s="94">
        <f>SUM(K162/J162)</f>
        <v>0.9339466572826931</v>
      </c>
    </row>
    <row r="163" spans="2:12" ht="20.25">
      <c r="B163" s="38"/>
      <c r="I163" s="36"/>
      <c r="L163" s="37"/>
    </row>
    <row r="164" ht="18.75">
      <c r="B164" s="39"/>
    </row>
  </sheetData>
  <sheetProtection/>
  <autoFilter ref="B5:D162"/>
  <mergeCells count="4">
    <mergeCell ref="C2:G3"/>
    <mergeCell ref="G4:I4"/>
    <mergeCell ref="J4:L4"/>
    <mergeCell ref="B162:E162"/>
  </mergeCells>
  <printOptions horizontalCentered="1"/>
  <pageMargins left="0.8267716535433072" right="0" top="0.3937007874015748" bottom="0.7086614173228347" header="0.3937007874015748" footer="0.5118110236220472"/>
  <pageSetup firstPageNumber="48" useFirstPageNumber="1" fitToHeight="4" fitToWidth="0" horizontalDpi="300" verticalDpi="300" orientation="portrait" paperSize="9" scale="31" r:id="rId1"/>
  <headerFooter alignWithMargins="0">
    <oddFooter>&amp;CStrona &amp;P</oddFooter>
  </headerFooter>
  <rowBreaks count="2" manualBreakCount="2">
    <brk id="48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 </cp:lastModifiedBy>
  <cp:lastPrinted>2011-03-18T11:09:28Z</cp:lastPrinted>
  <dcterms:created xsi:type="dcterms:W3CDTF">2008-02-26T08:48:20Z</dcterms:created>
  <dcterms:modified xsi:type="dcterms:W3CDTF">2011-03-18T11:10:32Z</dcterms:modified>
  <cp:category/>
  <cp:version/>
  <cp:contentType/>
  <cp:contentStatus/>
</cp:coreProperties>
</file>