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2. wydatki ze spraw jedn RB 28S" sheetId="1" r:id="rId1"/>
  </sheets>
  <definedNames>
    <definedName name="_xlnm.Print_Titles" localSheetId="0">'2. wydatki ze spraw jedn RB 28S'!$6:$7</definedName>
  </definedNames>
  <calcPr fullCalcOnLoad="1"/>
</workbook>
</file>

<file path=xl/sharedStrings.xml><?xml version="1.0" encoding="utf-8"?>
<sst xmlns="http://schemas.openxmlformats.org/spreadsheetml/2006/main" count="495" uniqueCount="148">
  <si>
    <t>Dział</t>
  </si>
  <si>
    <t>Rozdział</t>
  </si>
  <si>
    <t>§</t>
  </si>
  <si>
    <t>Wyszczególnienie</t>
  </si>
  <si>
    <t>Wydatki finansowane z innych zródeł w tym z UE</t>
  </si>
  <si>
    <t>010</t>
  </si>
  <si>
    <t>Rolnictwo i leśnictwo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</si>
  <si>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</si>
  <si>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</si>
  <si>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</si>
  <si>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</si>
  <si>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</si>
  <si>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</si>
  <si>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</si>
  <si>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Różne opłaty i składki</t>
  </si>
  <si>
    <t>Zakup usług remontowych</t>
  </si>
  <si>
    <t>Transport i łączność</t>
  </si>
  <si>
    <t>Drogi publiczne krajowe</t>
  </si>
  <si>
    <t>Drogi publiczne gminnne</t>
  </si>
  <si>
    <t>Wynagrodzenia bezosobowe</t>
  </si>
  <si>
    <t>Zakup materiałów i wyposażenia</t>
  </si>
  <si>
    <t>Turystyka</t>
  </si>
  <si>
    <t>Zadania w zakresie upowszechniania turystyki</t>
  </si>
  <si>
    <t>Zakup energii</t>
  </si>
  <si>
    <t xml:space="preserve">Gospodarka mieszkaniowa </t>
  </si>
  <si>
    <t>Zakłady gospodarki mieszkaniowej</t>
  </si>
  <si>
    <t>Gospodarka gruntami i nieruchomościami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</si>
  <si>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</si>
  <si>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</si>
  <si>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</si>
  <si>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</si>
  <si>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</si>
  <si>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</si>
  <si>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</si>
  <si>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</si>
  <si>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</si>
  <si>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</si>
  <si>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</si>
  <si>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</si>
  <si>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</si>
  <si>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</si>
  <si>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</si>
  <si>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</si>
  <si>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Urzędy gmin (miast i miast na prawach powiatu)</t>
  </si>
  <si>
    <t>Wydatki osobowe niezaliczane do wynagrodzeń</t>
  </si>
  <si>
    <t>Zakup usług zdrowotnych</t>
  </si>
  <si>
    <t>Odpisy na ZFŚS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</si>
  <si>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</si>
  <si>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</si>
  <si>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</si>
  <si>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</si>
  <si>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prawa.</t>
  </si>
  <si>
    <t>Bezpieczeństwo publiczne i ochrona przeciwpożarowa</t>
  </si>
  <si>
    <t>Ochotnicze straże pożarne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</si>
  <si>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</si>
  <si>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</si>
  <si>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</si>
  <si>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Oświata i wychowanie</t>
  </si>
  <si>
    <t>Szkoły podstawowe</t>
  </si>
  <si>
    <t>Zakup pomocy naukowych, dydaktycznych i książek</t>
  </si>
  <si>
    <t>Zakup usług dostepu do sieci internet</t>
  </si>
  <si>
    <t>Oddziały przedszkolne w szkołach podstawowych</t>
  </si>
  <si>
    <t>Przedszkola</t>
  </si>
  <si>
    <t>Szkolenia pracowników nibędących członkami korpusu służby cywilnej</t>
  </si>
  <si>
    <t>Gimnazja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</si>
  <si>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</si>
  <si>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</si>
  <si>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</si>
  <si>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</si>
  <si>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</si>
  <si>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</si>
  <si>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</si>
  <si>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</si>
  <si>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</si>
  <si>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</si>
  <si>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</si>
  <si>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Pomoc społeczna</t>
  </si>
  <si>
    <t>Domy pomocy społecznej</t>
  </si>
  <si>
    <t>Zakup usług przez jednostki samorządu terytorialnego od innych jednostek samorządu terytorialnego</t>
  </si>
  <si>
    <t>Szkolenia pracowników niebędących czlonkami korpusu służby cywilnej</t>
  </si>
  <si>
    <t>Składki na ubezpieczenia zdrowotne</t>
  </si>
  <si>
    <t>Zasiłki i pomoc w naturze oraz składki na ubezpieczenia emerytalne i rentowe.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</si>
  <si>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</si>
  <si>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</si>
  <si>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</si>
  <si>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</si>
  <si>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</si>
  <si>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Odpisy na ZFŚŚ</t>
  </si>
  <si>
    <t>Pomoc materialna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</si>
  <si>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</si>
  <si>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</si>
  <si>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</si>
  <si>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</si>
  <si>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</si>
  <si>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</si>
  <si>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</si>
  <si>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</si>
  <si>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</si>
  <si>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fundacjom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</si>
  <si>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</si>
  <si>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</si>
  <si>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</si>
  <si>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</si>
  <si>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OGÓŁEM WYDATKI</t>
  </si>
  <si>
    <t>Dynamika 6/5</t>
  </si>
  <si>
    <t>Załącznik nr 2</t>
  </si>
  <si>
    <t>Pozostala działalność</t>
  </si>
  <si>
    <t>Stołówki szkolne</t>
  </si>
  <si>
    <t>Wpływy i wydatki związnez gromadzeniem środkow z opłat i kar za korzstanie ze środowiska</t>
  </si>
  <si>
    <t>Kary i odszkodowania wypłacane na rzecz osób fizycznych</t>
  </si>
  <si>
    <t>Opłaty na rzecz budżetów jednostek samorządu terytorialnego</t>
  </si>
  <si>
    <t>Wynagrodzenie osobowe pracowników</t>
  </si>
  <si>
    <t>Dotacja podmiotowa z budżetu dla niepublicznej jednostki systemu oświaty</t>
  </si>
  <si>
    <t>Zakup energi</t>
  </si>
  <si>
    <t>Podatek od nieruchomości</t>
  </si>
  <si>
    <t>Urzędy wojewódzkie</t>
  </si>
  <si>
    <t>Obrona cywilna</t>
  </si>
  <si>
    <t>Kary i odszkodowania wypłacane na rzecz osób prawnych i innych jednostek organizacyjnych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</si>
  <si>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</si>
  <si>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</si>
  <si>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Odpisy na Zakładowy Fundusz Świadczeń Socjalnych</t>
  </si>
  <si>
    <t xml:space="preserve">Opłata z tytułu zakupu usług telekomunikacyjnych świadczonych w stacjonarnej publicznej sieci telefonicznej </t>
  </si>
  <si>
    <t>Odsetki od samorządowych papierów wartościowych lub zaciągniętych przez jednostkę samorządu terytorialnego kredytów i pożyczek</t>
  </si>
  <si>
    <t>Wpłaty z tytułu gwarancji i poręczeń</t>
  </si>
  <si>
    <t>Różne rozliczenia</t>
  </si>
  <si>
    <t>Rezerwy ogólne i celowe</t>
  </si>
  <si>
    <t>Rezerwy</t>
  </si>
  <si>
    <t>Składki na ubezpieczenie zdrowotne opłacane za osoby pobierające niektóre świadczenia z pomocy społecznej, niektóre świadczenia rodzinne oraz za osoby uczestniczące w zajęciach w centrum integracji społecznej.</t>
  </si>
  <si>
    <t>Zwrot dotacji oraz płatności, w tym wykorzystanych niezgodnie z przeznaczeniem lub wykorzystanych z naruszeniem procedur, o których mowa w art. 184 ustawy, pobranych nienależnie lub w nadmiernej wysokości</t>
  </si>
  <si>
    <t>Zasiłki stałe</t>
  </si>
  <si>
    <t>Opłaty z tytułu zakupu usług telekomunikacyjnych świadczonych w satcjonarnej publicznej sieci telefonicznej</t>
  </si>
  <si>
    <t xml:space="preserve">Opłata z tytułu zakupu usług telekomunikacyjnych świadczonych w ruchomej publicznej sieci telefonicznej </t>
  </si>
  <si>
    <t>Opłata z tytułu zakupu usług telekomunikacyjnych świadczonych w stacjonarnej publicznej sieci telefonicznej</t>
  </si>
  <si>
    <t>Pozostałe zadania w zakresie polityki społecznej</t>
  </si>
  <si>
    <t>Wybory Prezydenta Rzeczypospolitej Polskiej</t>
  </si>
  <si>
    <t>inne formy pomocy dla uczniów</t>
  </si>
  <si>
    <t>Zakup usług obejmujących wykonanie ekspertyz , analiz i opinii</t>
  </si>
  <si>
    <t xml:space="preserve">Zwrot dotacji oraz płatności, w tym wykorzystanych niezgodnie z przeznaczeniem lub lub wykorzystanych z naruszeniem procedur, o których mowa w art.. 184 ustawy , pobranych nienależnie lub w nadmiernej wysokości </t>
  </si>
  <si>
    <t>Świadczenia rodzinne, świadczenia z funduszu alimentacyjnego oraz składki na ubezpieczenia emerytalne i rentowe z ubezpieczenia społecznego.</t>
  </si>
  <si>
    <t>Dochody od osób prawnych, od osób fizycznych i od innych jednostek nieposiadających osobowości prawnej oraz wydatki z ich poborem</t>
  </si>
  <si>
    <t>Pobór podatków, opłat i niepodatkowych należności budżetowych</t>
  </si>
  <si>
    <t>Wynagrodzenia agencyjno-prowizyjne</t>
  </si>
  <si>
    <t>Sprawozdanie  z realizacji planu wydatków za  2010 rok</t>
  </si>
  <si>
    <t>Spis powszechny i inne</t>
  </si>
  <si>
    <t>Plan na 31.12.2010r.</t>
  </si>
  <si>
    <t>Wykonanie na 31.12.2010r.</t>
  </si>
  <si>
    <t>Wybory do rad gmin, rad powiatów i sejmików województwa, wybory wójtów, burmistrzów i prezydentów miast oraz referenda gminne, powitowe i wojewódzkie</t>
  </si>
  <si>
    <t>Usuwanie skutków klęsk żywiołowych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</si>
</sst>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sz val="8"/>
      <color indexed="8"/>
      <name val="Arial"/>
      <family val="2"/>
    </font>
    <font>
      <sz val="12"/>
      <name val="Arial CE"/>
      <family val="0"/>
    </font>
    <font>
      <b/>
      <i/>
      <sz val="11"/>
      <name val="Arial CE"/>
      <family val="2"/>
    </font>
    <font>
      <b/>
      <i/>
      <sz val="12"/>
      <color indexed="8"/>
      <name val="Arial"/>
      <family val="2"/>
    </font>
    <font>
      <i/>
      <sz val="12"/>
      <name val="Arial CE"/>
      <family val="0"/>
    </font>
    <font>
      <b/>
      <i/>
      <sz val="10"/>
      <name val="Arial CE"/>
      <family val="0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42" applyNumberFormat="1" applyFont="1" applyFill="1" applyBorder="1" applyAlignment="1">
      <alignment horizontal="right"/>
    </xf>
    <xf numFmtId="4" fontId="2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43" fontId="5" fillId="0" borderId="0" xfId="42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3" fontId="5" fillId="0" borderId="0" xfId="42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4" fontId="2" fillId="0" borderId="10" xfId="42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42" applyNumberFormat="1" applyFont="1" applyBorder="1" applyAlignment="1">
      <alignment horizontal="right"/>
    </xf>
    <xf numFmtId="4" fontId="2" fillId="0" borderId="10" xfId="42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3" fontId="2" fillId="0" borderId="12" xfId="4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0" fontId="2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8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4" fontId="6" fillId="0" borderId="10" xfId="42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42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42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42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4" fontId="8" fillId="0" borderId="10" xfId="42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" fontId="1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8" xfId="42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>
      <alignment/>
    </xf>
    <xf numFmtId="43" fontId="2" fillId="0" borderId="17" xfId="42" applyFont="1" applyFill="1" applyBorder="1" applyAlignment="1">
      <alignment/>
    </xf>
    <xf numFmtId="0" fontId="8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2"/>
  <sheetViews>
    <sheetView tabSelected="1" view="pageBreakPreview" zoomScale="75" zoomScaleSheetLayoutView="75" workbookViewId="0" topLeftCell="A121">
      <selection activeCell="E140" sqref="E140"/>
    </sheetView>
  </sheetViews>
  <sheetFormatPr defaultColWidth="9.00390625" defaultRowHeight="12.75"/>
  <cols>
    <col min="1" max="1" width="4.375" style="10" customWidth="1"/>
    <col min="2" max="2" width="8.125" style="10" customWidth="1"/>
    <col min="3" max="3" width="12.125" style="10" customWidth="1"/>
    <col min="4" max="4" width="7.75390625" style="10" customWidth="1"/>
    <col min="5" max="5" width="61.875" style="10" customWidth="1"/>
    <col min="6" max="6" width="17.25390625" style="13" bestFit="1" customWidth="1"/>
    <col min="7" max="7" width="21.375" style="14" customWidth="1"/>
    <col min="8" max="8" width="10.625" style="10" hidden="1" customWidth="1"/>
    <col min="9" max="9" width="15.875" style="10" customWidth="1"/>
    <col min="10" max="16384" width="9.125" style="10" customWidth="1"/>
  </cols>
  <sheetData>
    <row r="2" spans="2:7" ht="15">
      <c r="B2" s="75" t="s">
        <v>142</v>
      </c>
      <c r="C2" s="75"/>
      <c r="D2" s="75"/>
      <c r="E2" s="75"/>
      <c r="F2" s="75"/>
      <c r="G2" s="75"/>
    </row>
    <row r="3" spans="2:10" ht="15.75">
      <c r="B3" s="75"/>
      <c r="C3" s="75"/>
      <c r="D3" s="75"/>
      <c r="E3" s="75"/>
      <c r="F3" s="75"/>
      <c r="G3" s="75"/>
      <c r="H3" s="11"/>
      <c r="J3" s="12"/>
    </row>
    <row r="4" ht="15.75">
      <c r="I4" s="15" t="s">
        <v>105</v>
      </c>
    </row>
    <row r="5" ht="15.75" thickBot="1"/>
    <row r="6" spans="2:9" ht="105">
      <c r="B6" s="29" t="s">
        <v>0</v>
      </c>
      <c r="C6" s="30" t="s">
        <v>1</v>
      </c>
      <c r="D6" s="31" t="s">
        <v>2</v>
      </c>
      <c r="E6" s="31" t="s">
        <v>3</v>
      </c>
      <c r="F6" s="32" t="s">
        <v>144</v>
      </c>
      <c r="G6" s="33" t="s">
        <v>145</v>
      </c>
      <c r="H6" s="34" t="s">
        <v>4</v>
      </c>
      <c r="I6" s="35" t="s">
        <v>104</v>
      </c>
    </row>
    <row r="7" spans="2:9" ht="15.75">
      <c r="B7" s="36">
        <v>1</v>
      </c>
      <c r="C7" s="8">
        <v>2</v>
      </c>
      <c r="D7" s="8">
        <v>3</v>
      </c>
      <c r="E7" s="8">
        <v>4</v>
      </c>
      <c r="F7" s="9">
        <v>5</v>
      </c>
      <c r="G7" s="28">
        <v>6</v>
      </c>
      <c r="H7" s="8">
        <v>12</v>
      </c>
      <c r="I7" s="37">
        <v>7</v>
      </c>
    </row>
    <row r="8" spans="2:9" s="16" customFormat="1" ht="15.75">
      <c r="B8" s="38" t="s">
        <v>5</v>
      </c>
      <c r="C8" s="1"/>
      <c r="D8" s="2"/>
      <c r="E8" s="2" t="s">
        <v>6</v>
      </c>
      <c r="F8" s="22">
        <f>SUM(F9,F11)</f>
        <v>60141</v>
      </c>
      <c r="G8" s="6">
        <f>SUM(G9,G11)</f>
        <v>58661.520000000004</v>
      </c>
      <c r="H8" s="3" t="e">
        <f>#REF!+H9+H11</f>
        <v>#REF!</v>
      </c>
      <c r="I8" s="39">
        <f>G8/F8</f>
        <v>0.9753998104454532</v>
      </c>
    </row>
    <row r="9" spans="2:9" s="16" customFormat="1" ht="15.75">
      <c r="B9" s="40"/>
      <c r="C9" s="1" t="s">
        <v>8</v>
      </c>
      <c r="D9" s="2"/>
      <c r="E9" s="2" t="s">
        <v>9</v>
      </c>
      <c r="F9" s="23">
        <f>SUM(F10)</f>
        <v>3018</v>
      </c>
      <c r="G9" s="56">
        <f>SUM(G10)</f>
        <v>2599.72</v>
      </c>
      <c r="H9" s="57">
        <f>H10</f>
        <v>0</v>
      </c>
      <c r="I9" s="39">
        <f aca="true" t="shared" si="0" ref="I9:I59">SUM(G9/F9)</f>
        <v>0.861404903909874</v>
      </c>
    </row>
    <row r="10" spans="2:9" ht="30">
      <c r="B10" s="49"/>
      <c r="C10" s="50"/>
      <c r="D10" s="44">
        <v>2850</v>
      </c>
      <c r="E10" s="43" t="s">
        <v>10</v>
      </c>
      <c r="F10" s="58">
        <v>3018</v>
      </c>
      <c r="G10" s="59">
        <v>2599.72</v>
      </c>
      <c r="H10" s="44"/>
      <c r="I10" s="39">
        <f t="shared" si="0"/>
        <v>0.861404903909874</v>
      </c>
    </row>
    <row r="11" spans="2:9" s="16" customFormat="1" ht="15.75">
      <c r="B11" s="40"/>
      <c r="C11" s="1" t="s">
        <v>11</v>
      </c>
      <c r="D11" s="2"/>
      <c r="E11" s="2" t="s">
        <v>12</v>
      </c>
      <c r="F11" s="23">
        <f>SUM(F12,F13)</f>
        <v>57123</v>
      </c>
      <c r="G11" s="56">
        <f>SUM(G12,G13)</f>
        <v>56061.8</v>
      </c>
      <c r="H11" s="57">
        <f>SUM(H12:H12)</f>
        <v>0</v>
      </c>
      <c r="I11" s="39">
        <f t="shared" si="0"/>
        <v>0.9814225443341562</v>
      </c>
    </row>
    <row r="12" spans="2:9" ht="15">
      <c r="B12" s="49"/>
      <c r="C12" s="50"/>
      <c r="D12" s="44">
        <v>4300</v>
      </c>
      <c r="E12" s="44" t="s">
        <v>13</v>
      </c>
      <c r="F12" s="60">
        <v>9552</v>
      </c>
      <c r="G12" s="61">
        <v>8491.4</v>
      </c>
      <c r="H12" s="44"/>
      <c r="I12" s="39">
        <f t="shared" si="0"/>
        <v>0.888965661641541</v>
      </c>
    </row>
    <row r="13" spans="2:9" ht="15">
      <c r="B13" s="49"/>
      <c r="C13" s="50"/>
      <c r="D13" s="44">
        <v>4430</v>
      </c>
      <c r="E13" s="44" t="s">
        <v>14</v>
      </c>
      <c r="F13" s="60">
        <v>47571</v>
      </c>
      <c r="G13" s="61">
        <v>47570.4</v>
      </c>
      <c r="H13" s="44"/>
      <c r="I13" s="39">
        <f t="shared" si="0"/>
        <v>0.9999873872737592</v>
      </c>
    </row>
    <row r="14" spans="2:9" s="16" customFormat="1" ht="15.75">
      <c r="B14" s="40">
        <v>600</v>
      </c>
      <c r="C14" s="4"/>
      <c r="D14" s="2"/>
      <c r="E14" s="2" t="s">
        <v>16</v>
      </c>
      <c r="F14" s="22">
        <f>SUM(F15,F17)</f>
        <v>4153007</v>
      </c>
      <c r="G14" s="25">
        <f>SUM(G15,G17)</f>
        <v>4112700.4600000004</v>
      </c>
      <c r="H14" s="3" t="e">
        <f>H15+#REF!+#REF!+H17</f>
        <v>#REF!</v>
      </c>
      <c r="I14" s="39">
        <f t="shared" si="0"/>
        <v>0.9902946130358077</v>
      </c>
    </row>
    <row r="15" spans="2:9" s="16" customFormat="1" ht="15.75">
      <c r="B15" s="40"/>
      <c r="C15" s="4">
        <v>60011</v>
      </c>
      <c r="D15" s="2"/>
      <c r="E15" s="2" t="s">
        <v>17</v>
      </c>
      <c r="F15" s="23">
        <f>SUM(F16)</f>
        <v>5000</v>
      </c>
      <c r="G15" s="56">
        <f>SUM(G16)</f>
        <v>0</v>
      </c>
      <c r="H15" s="57">
        <f>H16</f>
        <v>0</v>
      </c>
      <c r="I15" s="39">
        <f t="shared" si="0"/>
        <v>0</v>
      </c>
    </row>
    <row r="16" spans="2:9" ht="15">
      <c r="B16" s="49"/>
      <c r="C16" s="50"/>
      <c r="D16" s="44">
        <v>6050</v>
      </c>
      <c r="E16" s="43" t="s">
        <v>7</v>
      </c>
      <c r="F16" s="60">
        <v>5000</v>
      </c>
      <c r="G16" s="61">
        <v>0</v>
      </c>
      <c r="H16" s="44"/>
      <c r="I16" s="39">
        <f t="shared" si="0"/>
        <v>0</v>
      </c>
    </row>
    <row r="17" spans="2:9" s="16" customFormat="1" ht="15.75">
      <c r="B17" s="40"/>
      <c r="C17" s="4">
        <v>60016</v>
      </c>
      <c r="D17" s="2"/>
      <c r="E17" s="2" t="s">
        <v>18</v>
      </c>
      <c r="F17" s="23">
        <f>SUM(F18,F19,F20,F21,F22,F23,F24)</f>
        <v>4148007</v>
      </c>
      <c r="G17" s="24">
        <f>SUM(G18,G19,G20,G21,G22,G23,G24)</f>
        <v>4112700.4600000004</v>
      </c>
      <c r="H17" s="57">
        <f>SUM(H18:H22)</f>
        <v>0</v>
      </c>
      <c r="I17" s="39">
        <f t="shared" si="0"/>
        <v>0.9914883123389137</v>
      </c>
    </row>
    <row r="18" spans="2:9" ht="15">
      <c r="B18" s="49"/>
      <c r="C18" s="50"/>
      <c r="D18" s="44">
        <v>4170</v>
      </c>
      <c r="E18" s="44" t="s">
        <v>19</v>
      </c>
      <c r="F18" s="60">
        <v>5800</v>
      </c>
      <c r="G18" s="61">
        <v>5800</v>
      </c>
      <c r="H18" s="44"/>
      <c r="I18" s="39">
        <f t="shared" si="0"/>
        <v>1</v>
      </c>
    </row>
    <row r="19" spans="2:9" ht="15">
      <c r="B19" s="49"/>
      <c r="C19" s="50"/>
      <c r="D19" s="44">
        <v>4210</v>
      </c>
      <c r="E19" s="44" t="s">
        <v>20</v>
      </c>
      <c r="F19" s="60">
        <v>34000</v>
      </c>
      <c r="G19" s="61">
        <v>32934.55</v>
      </c>
      <c r="H19" s="44"/>
      <c r="I19" s="39">
        <f t="shared" si="0"/>
        <v>0.9686632352941177</v>
      </c>
    </row>
    <row r="20" spans="2:9" ht="15">
      <c r="B20" s="49"/>
      <c r="C20" s="50"/>
      <c r="D20" s="44">
        <v>4270</v>
      </c>
      <c r="E20" s="44" t="s">
        <v>15</v>
      </c>
      <c r="F20" s="60">
        <v>550000</v>
      </c>
      <c r="G20" s="61">
        <v>543683.78</v>
      </c>
      <c r="H20" s="44"/>
      <c r="I20" s="39">
        <f t="shared" si="0"/>
        <v>0.9885159636363637</v>
      </c>
    </row>
    <row r="21" spans="2:9" ht="15">
      <c r="B21" s="49"/>
      <c r="C21" s="50"/>
      <c r="D21" s="44">
        <v>4300</v>
      </c>
      <c r="E21" s="44" t="s">
        <v>13</v>
      </c>
      <c r="F21" s="60">
        <v>231438</v>
      </c>
      <c r="G21" s="61">
        <v>231184.91</v>
      </c>
      <c r="H21" s="44"/>
      <c r="I21" s="39">
        <f t="shared" si="0"/>
        <v>0.9989064457867766</v>
      </c>
    </row>
    <row r="22" spans="2:9" ht="15">
      <c r="B22" s="49"/>
      <c r="C22" s="50"/>
      <c r="D22" s="44">
        <v>6050</v>
      </c>
      <c r="E22" s="43" t="s">
        <v>7</v>
      </c>
      <c r="F22" s="60">
        <v>130000</v>
      </c>
      <c r="G22" s="61">
        <v>128714.39</v>
      </c>
      <c r="H22" s="44"/>
      <c r="I22" s="39">
        <f t="shared" si="0"/>
        <v>0.9901106923076923</v>
      </c>
    </row>
    <row r="23" spans="2:9" ht="15">
      <c r="B23" s="49"/>
      <c r="C23" s="50"/>
      <c r="D23" s="44">
        <v>6057</v>
      </c>
      <c r="E23" s="43" t="s">
        <v>7</v>
      </c>
      <c r="F23" s="60">
        <v>2717254</v>
      </c>
      <c r="G23" s="61">
        <v>2694825.4</v>
      </c>
      <c r="H23" s="44"/>
      <c r="I23" s="39">
        <f t="shared" si="0"/>
        <v>0.9917458581347198</v>
      </c>
    </row>
    <row r="24" spans="2:9" ht="15">
      <c r="B24" s="49"/>
      <c r="C24" s="50"/>
      <c r="D24" s="44">
        <v>6059</v>
      </c>
      <c r="E24" s="43" t="s">
        <v>7</v>
      </c>
      <c r="F24" s="60">
        <v>479515</v>
      </c>
      <c r="G24" s="61">
        <v>475557.43</v>
      </c>
      <c r="H24" s="44"/>
      <c r="I24" s="39">
        <f t="shared" si="0"/>
        <v>0.9917467232516188</v>
      </c>
    </row>
    <row r="25" spans="2:9" s="16" customFormat="1" ht="15.75">
      <c r="B25" s="40">
        <v>630</v>
      </c>
      <c r="C25" s="4"/>
      <c r="D25" s="2"/>
      <c r="E25" s="2" t="s">
        <v>21</v>
      </c>
      <c r="F25" s="21">
        <f>SUM(F26)</f>
        <v>16300</v>
      </c>
      <c r="G25" s="6">
        <f>SUM(G26)</f>
        <v>14567.73</v>
      </c>
      <c r="H25" s="3">
        <f>H26</f>
        <v>0</v>
      </c>
      <c r="I25" s="39">
        <f t="shared" si="0"/>
        <v>0.8937257668711657</v>
      </c>
    </row>
    <row r="26" spans="2:9" s="16" customFormat="1" ht="15.75">
      <c r="B26" s="40"/>
      <c r="C26" s="4">
        <v>63003</v>
      </c>
      <c r="D26" s="2"/>
      <c r="E26" s="5" t="s">
        <v>22</v>
      </c>
      <c r="F26" s="23">
        <f>SUM(F27:F29)</f>
        <v>16300</v>
      </c>
      <c r="G26" s="24">
        <f>SUM(G27:G29)</f>
        <v>14567.73</v>
      </c>
      <c r="H26" s="57">
        <f>SUM(H27:H29)</f>
        <v>0</v>
      </c>
      <c r="I26" s="39">
        <f t="shared" si="0"/>
        <v>0.8937257668711657</v>
      </c>
    </row>
    <row r="27" spans="2:9" ht="15">
      <c r="B27" s="49"/>
      <c r="C27" s="50"/>
      <c r="D27" s="44">
        <v>4170</v>
      </c>
      <c r="E27" s="44" t="s">
        <v>19</v>
      </c>
      <c r="F27" s="60">
        <v>8300</v>
      </c>
      <c r="G27" s="61">
        <v>8300</v>
      </c>
      <c r="H27" s="44"/>
      <c r="I27" s="39">
        <f t="shared" si="0"/>
        <v>1</v>
      </c>
    </row>
    <row r="28" spans="2:9" ht="15">
      <c r="B28" s="49"/>
      <c r="C28" s="50"/>
      <c r="D28" s="44">
        <v>4210</v>
      </c>
      <c r="E28" s="44" t="s">
        <v>20</v>
      </c>
      <c r="F28" s="60">
        <v>1000</v>
      </c>
      <c r="G28" s="61">
        <v>978.74</v>
      </c>
      <c r="H28" s="44"/>
      <c r="I28" s="39">
        <f t="shared" si="0"/>
        <v>0.97874</v>
      </c>
    </row>
    <row r="29" spans="2:9" ht="15">
      <c r="B29" s="49"/>
      <c r="C29" s="50"/>
      <c r="D29" s="44">
        <v>4300</v>
      </c>
      <c r="E29" s="44" t="s">
        <v>13</v>
      </c>
      <c r="F29" s="60">
        <v>7000</v>
      </c>
      <c r="G29" s="61">
        <v>5288.99</v>
      </c>
      <c r="H29" s="44"/>
      <c r="I29" s="39">
        <f t="shared" si="0"/>
        <v>0.75557</v>
      </c>
    </row>
    <row r="30" spans="2:9" s="16" customFormat="1" ht="15.75">
      <c r="B30" s="40">
        <v>700</v>
      </c>
      <c r="C30" s="4"/>
      <c r="D30" s="2"/>
      <c r="E30" s="2" t="s">
        <v>24</v>
      </c>
      <c r="F30" s="22">
        <f>SUM(F31,F33,F39)</f>
        <v>136200</v>
      </c>
      <c r="G30" s="20">
        <f>SUM(G31,G33,G39)</f>
        <v>110394.36</v>
      </c>
      <c r="H30" s="3">
        <f>H31+H33</f>
        <v>0</v>
      </c>
      <c r="I30" s="39">
        <f t="shared" si="0"/>
        <v>0.8105312775330397</v>
      </c>
    </row>
    <row r="31" spans="2:9" s="16" customFormat="1" ht="15.75">
      <c r="B31" s="40"/>
      <c r="C31" s="4">
        <v>70001</v>
      </c>
      <c r="D31" s="2"/>
      <c r="E31" s="2" t="s">
        <v>25</v>
      </c>
      <c r="F31" s="23">
        <f>SUM(F32)</f>
        <v>43000</v>
      </c>
      <c r="G31" s="56">
        <f>SUM(G32)</f>
        <v>37085</v>
      </c>
      <c r="H31" s="57">
        <f>SUM(H32)</f>
        <v>0</v>
      </c>
      <c r="I31" s="39">
        <f t="shared" si="0"/>
        <v>0.8624418604651163</v>
      </c>
    </row>
    <row r="32" spans="2:9" ht="15">
      <c r="B32" s="49"/>
      <c r="C32" s="50"/>
      <c r="D32" s="44">
        <v>4300</v>
      </c>
      <c r="E32" s="44" t="s">
        <v>13</v>
      </c>
      <c r="F32" s="58">
        <v>43000</v>
      </c>
      <c r="G32" s="59">
        <v>37085</v>
      </c>
      <c r="H32" s="44"/>
      <c r="I32" s="39">
        <f t="shared" si="0"/>
        <v>0.8624418604651163</v>
      </c>
    </row>
    <row r="33" spans="2:9" s="16" customFormat="1" ht="15.75">
      <c r="B33" s="40"/>
      <c r="C33" s="4">
        <v>70005</v>
      </c>
      <c r="D33" s="2"/>
      <c r="E33" s="2" t="s">
        <v>26</v>
      </c>
      <c r="F33" s="23">
        <f>SUM(F34,F35,F36,F37,F38)</f>
        <v>92200</v>
      </c>
      <c r="G33" s="56">
        <f>SUM(G34,G35,G36,G37,G38)</f>
        <v>72424.36</v>
      </c>
      <c r="H33" s="57">
        <f>SUM(H34:H38)</f>
        <v>0</v>
      </c>
      <c r="I33" s="39">
        <f t="shared" si="0"/>
        <v>0.7855136659436008</v>
      </c>
    </row>
    <row r="34" spans="2:9" ht="15">
      <c r="B34" s="49"/>
      <c r="C34" s="50"/>
      <c r="D34" s="44">
        <v>4300</v>
      </c>
      <c r="E34" s="44" t="s">
        <v>13</v>
      </c>
      <c r="F34" s="60">
        <v>40000</v>
      </c>
      <c r="G34" s="61">
        <v>28926.32</v>
      </c>
      <c r="H34" s="44"/>
      <c r="I34" s="39">
        <f t="shared" si="0"/>
        <v>0.723158</v>
      </c>
    </row>
    <row r="35" spans="2:9" ht="30">
      <c r="B35" s="49"/>
      <c r="C35" s="50"/>
      <c r="D35" s="44">
        <v>4390</v>
      </c>
      <c r="E35" s="43" t="s">
        <v>136</v>
      </c>
      <c r="F35" s="60">
        <v>200</v>
      </c>
      <c r="G35" s="61">
        <v>0</v>
      </c>
      <c r="H35" s="44"/>
      <c r="I35" s="39">
        <f t="shared" si="0"/>
        <v>0</v>
      </c>
    </row>
    <row r="36" spans="2:9" ht="15">
      <c r="B36" s="49"/>
      <c r="C36" s="50"/>
      <c r="D36" s="44">
        <v>4590</v>
      </c>
      <c r="E36" s="43" t="s">
        <v>109</v>
      </c>
      <c r="F36" s="60">
        <v>4000</v>
      </c>
      <c r="G36" s="61">
        <v>50</v>
      </c>
      <c r="H36" s="44"/>
      <c r="I36" s="39">
        <f t="shared" si="0"/>
        <v>0.0125</v>
      </c>
    </row>
    <row r="37" spans="2:9" ht="15">
      <c r="B37" s="49"/>
      <c r="C37" s="50"/>
      <c r="D37" s="44">
        <v>4610</v>
      </c>
      <c r="E37" s="44" t="s">
        <v>47</v>
      </c>
      <c r="F37" s="60">
        <v>13000</v>
      </c>
      <c r="G37" s="61">
        <v>12334.04</v>
      </c>
      <c r="H37" s="44"/>
      <c r="I37" s="39">
        <f t="shared" si="0"/>
        <v>0.9487723076923078</v>
      </c>
    </row>
    <row r="38" spans="2:9" ht="15">
      <c r="B38" s="49"/>
      <c r="C38" s="50"/>
      <c r="D38" s="44">
        <v>6060</v>
      </c>
      <c r="E38" s="43" t="s">
        <v>27</v>
      </c>
      <c r="F38" s="60">
        <v>35000</v>
      </c>
      <c r="G38" s="61">
        <v>31114</v>
      </c>
      <c r="H38" s="44"/>
      <c r="I38" s="39">
        <f t="shared" si="0"/>
        <v>0.8889714285714285</v>
      </c>
    </row>
    <row r="39" spans="2:9" ht="15">
      <c r="B39" s="40"/>
      <c r="C39" s="4">
        <v>70095</v>
      </c>
      <c r="D39" s="2"/>
      <c r="E39" s="5" t="s">
        <v>12</v>
      </c>
      <c r="F39" s="62">
        <f>SUM(F40)</f>
        <v>1000</v>
      </c>
      <c r="G39" s="63">
        <f>SUM(G40)</f>
        <v>885</v>
      </c>
      <c r="H39" s="44"/>
      <c r="I39" s="39">
        <f t="shared" si="0"/>
        <v>0.885</v>
      </c>
    </row>
    <row r="40" spans="2:9" ht="30">
      <c r="B40" s="49"/>
      <c r="C40" s="50"/>
      <c r="D40" s="44">
        <v>4600</v>
      </c>
      <c r="E40" s="43" t="s">
        <v>117</v>
      </c>
      <c r="F40" s="60">
        <v>1000</v>
      </c>
      <c r="G40" s="61">
        <v>885</v>
      </c>
      <c r="H40" s="44"/>
      <c r="I40" s="39">
        <f t="shared" si="0"/>
        <v>0.885</v>
      </c>
    </row>
    <row r="41" spans="2:9" s="16" customFormat="1" ht="15.75">
      <c r="B41" s="40">
        <v>710</v>
      </c>
      <c r="C41" s="4"/>
      <c r="D41" s="2"/>
      <c r="E41" s="2" t="s">
        <v>28</v>
      </c>
      <c r="F41" s="22">
        <f>SUM(F42,F45)</f>
        <v>112095</v>
      </c>
      <c r="G41" s="25">
        <f>SUM(G42,G45)</f>
        <v>103127.1</v>
      </c>
      <c r="H41" s="3">
        <f>H42+H45</f>
        <v>0</v>
      </c>
      <c r="I41" s="39">
        <f t="shared" si="0"/>
        <v>0.9199973236986485</v>
      </c>
    </row>
    <row r="42" spans="2:9" s="16" customFormat="1" ht="15.75">
      <c r="B42" s="40"/>
      <c r="C42" s="4">
        <v>71004</v>
      </c>
      <c r="D42" s="2"/>
      <c r="E42" s="2" t="s">
        <v>29</v>
      </c>
      <c r="F42" s="23">
        <f>SUM(F43,F44)</f>
        <v>111495</v>
      </c>
      <c r="G42" s="24">
        <f>SUM(G43,G44)</f>
        <v>102577.1</v>
      </c>
      <c r="H42" s="57">
        <f>SUM(H44:H44)</f>
        <v>0</v>
      </c>
      <c r="I42" s="39">
        <f t="shared" si="0"/>
        <v>0.9200152473205077</v>
      </c>
    </row>
    <row r="43" spans="2:9" s="16" customFormat="1" ht="15.75">
      <c r="B43" s="40"/>
      <c r="C43" s="4"/>
      <c r="D43" s="44">
        <v>4170</v>
      </c>
      <c r="E43" s="44" t="s">
        <v>19</v>
      </c>
      <c r="F43" s="58">
        <v>11000</v>
      </c>
      <c r="G43" s="59">
        <v>3530</v>
      </c>
      <c r="H43" s="57"/>
      <c r="I43" s="39">
        <f t="shared" si="0"/>
        <v>0.3209090909090909</v>
      </c>
    </row>
    <row r="44" spans="2:9" ht="15">
      <c r="B44" s="49"/>
      <c r="C44" s="50"/>
      <c r="D44" s="44">
        <v>4300</v>
      </c>
      <c r="E44" s="44" t="s">
        <v>13</v>
      </c>
      <c r="F44" s="60">
        <v>100495</v>
      </c>
      <c r="G44" s="61">
        <v>99047.1</v>
      </c>
      <c r="H44" s="44"/>
      <c r="I44" s="39">
        <f t="shared" si="0"/>
        <v>0.9855923180257725</v>
      </c>
    </row>
    <row r="45" spans="2:9" s="16" customFormat="1" ht="15.75">
      <c r="B45" s="40"/>
      <c r="C45" s="4">
        <v>71035</v>
      </c>
      <c r="D45" s="2"/>
      <c r="E45" s="2" t="s">
        <v>30</v>
      </c>
      <c r="F45" s="23">
        <f>SUM(F46)</f>
        <v>600</v>
      </c>
      <c r="G45" s="24">
        <f>G46</f>
        <v>550</v>
      </c>
      <c r="H45" s="57">
        <f>SUM(H46:H46)</f>
        <v>0</v>
      </c>
      <c r="I45" s="39">
        <f t="shared" si="0"/>
        <v>0.9166666666666666</v>
      </c>
    </row>
    <row r="46" spans="2:9" ht="15">
      <c r="B46" s="49"/>
      <c r="C46" s="50"/>
      <c r="D46" s="44">
        <v>4300</v>
      </c>
      <c r="E46" s="44" t="s">
        <v>13</v>
      </c>
      <c r="F46" s="58">
        <v>600</v>
      </c>
      <c r="G46" s="59">
        <v>550</v>
      </c>
      <c r="H46" s="44"/>
      <c r="I46" s="39">
        <f t="shared" si="0"/>
        <v>0.9166666666666666</v>
      </c>
    </row>
    <row r="47" spans="2:9" s="16" customFormat="1" ht="15.75">
      <c r="B47" s="40">
        <v>750</v>
      </c>
      <c r="C47" s="4"/>
      <c r="D47" s="2"/>
      <c r="E47" s="2" t="s">
        <v>31</v>
      </c>
      <c r="F47" s="21">
        <f>SUM(F48,F57,F64,F87,F96,F100)</f>
        <v>3652584</v>
      </c>
      <c r="G47" s="7">
        <f>SUM(G48,G57,G64,G87,G96,G100)</f>
        <v>3250927.389999999</v>
      </c>
      <c r="H47" s="3" t="e">
        <f>H57+H64+H96+#REF!</f>
        <v>#REF!</v>
      </c>
      <c r="I47" s="39">
        <f t="shared" si="0"/>
        <v>0.8900349423859928</v>
      </c>
    </row>
    <row r="48" spans="2:9" s="16" customFormat="1" ht="15.75">
      <c r="B48" s="40"/>
      <c r="C48" s="4">
        <v>75011</v>
      </c>
      <c r="D48" s="2"/>
      <c r="E48" s="2" t="s">
        <v>115</v>
      </c>
      <c r="F48" s="23">
        <f>SUM(F49:F56)</f>
        <v>85763</v>
      </c>
      <c r="G48" s="24">
        <f>SUM(G49:G56)</f>
        <v>85763</v>
      </c>
      <c r="H48" s="3"/>
      <c r="I48" s="39">
        <f t="shared" si="0"/>
        <v>1</v>
      </c>
    </row>
    <row r="49" spans="2:9" s="16" customFormat="1" ht="15.75">
      <c r="B49" s="40"/>
      <c r="C49" s="4"/>
      <c r="D49" s="44">
        <v>4010</v>
      </c>
      <c r="E49" s="44" t="s">
        <v>111</v>
      </c>
      <c r="F49" s="58">
        <v>55063</v>
      </c>
      <c r="G49" s="64">
        <v>55063</v>
      </c>
      <c r="H49" s="3"/>
      <c r="I49" s="39">
        <f t="shared" si="0"/>
        <v>1</v>
      </c>
    </row>
    <row r="50" spans="2:9" s="16" customFormat="1" ht="15.75">
      <c r="B50" s="40"/>
      <c r="C50" s="4"/>
      <c r="D50" s="44">
        <v>4040</v>
      </c>
      <c r="E50" s="44" t="s">
        <v>33</v>
      </c>
      <c r="F50" s="58">
        <v>3000</v>
      </c>
      <c r="G50" s="64">
        <v>3000</v>
      </c>
      <c r="H50" s="3"/>
      <c r="I50" s="39">
        <f t="shared" si="0"/>
        <v>1</v>
      </c>
    </row>
    <row r="51" spans="2:9" s="16" customFormat="1" ht="15.75">
      <c r="B51" s="40"/>
      <c r="C51" s="4"/>
      <c r="D51" s="44">
        <v>4110</v>
      </c>
      <c r="E51" s="44" t="s">
        <v>34</v>
      </c>
      <c r="F51" s="58">
        <v>5000</v>
      </c>
      <c r="G51" s="64">
        <v>5000</v>
      </c>
      <c r="H51" s="3"/>
      <c r="I51" s="39">
        <f t="shared" si="0"/>
        <v>1</v>
      </c>
    </row>
    <row r="52" spans="2:9" s="16" customFormat="1" ht="15.75">
      <c r="B52" s="40"/>
      <c r="C52" s="4"/>
      <c r="D52" s="44">
        <v>4120</v>
      </c>
      <c r="E52" s="44" t="s">
        <v>35</v>
      </c>
      <c r="F52" s="58">
        <v>1000</v>
      </c>
      <c r="G52" s="64">
        <v>1000</v>
      </c>
      <c r="H52" s="3"/>
      <c r="I52" s="39">
        <f t="shared" si="0"/>
        <v>1</v>
      </c>
    </row>
    <row r="53" spans="2:9" s="16" customFormat="1" ht="15.75">
      <c r="B53" s="40"/>
      <c r="C53" s="4"/>
      <c r="D53" s="44">
        <v>4210</v>
      </c>
      <c r="E53" s="44" t="s">
        <v>20</v>
      </c>
      <c r="F53" s="58">
        <v>7138</v>
      </c>
      <c r="G53" s="64">
        <v>7137.77</v>
      </c>
      <c r="H53" s="3"/>
      <c r="I53" s="39">
        <f t="shared" si="0"/>
        <v>0.9999677780891006</v>
      </c>
    </row>
    <row r="54" spans="2:9" s="16" customFormat="1" ht="15.75">
      <c r="B54" s="40"/>
      <c r="C54" s="4"/>
      <c r="D54" s="44">
        <v>4300</v>
      </c>
      <c r="E54" s="44" t="s">
        <v>13</v>
      </c>
      <c r="F54" s="58">
        <v>14000</v>
      </c>
      <c r="G54" s="64">
        <v>14000</v>
      </c>
      <c r="H54" s="3"/>
      <c r="I54" s="39">
        <f t="shared" si="0"/>
        <v>1</v>
      </c>
    </row>
    <row r="55" spans="2:9" s="16" customFormat="1" ht="15.75">
      <c r="B55" s="40"/>
      <c r="C55" s="4"/>
      <c r="D55" s="44">
        <v>4410</v>
      </c>
      <c r="E55" s="44" t="s">
        <v>37</v>
      </c>
      <c r="F55" s="58">
        <v>262</v>
      </c>
      <c r="G55" s="64">
        <v>262.23</v>
      </c>
      <c r="H55" s="3"/>
      <c r="I55" s="39">
        <f t="shared" si="0"/>
        <v>1.00087786259542</v>
      </c>
    </row>
    <row r="56" spans="2:9" s="16" customFormat="1" ht="30.75">
      <c r="B56" s="40"/>
      <c r="C56" s="4"/>
      <c r="D56" s="44">
        <v>4740</v>
      </c>
      <c r="E56" s="43" t="s">
        <v>38</v>
      </c>
      <c r="F56" s="58">
        <v>300</v>
      </c>
      <c r="G56" s="64">
        <v>300</v>
      </c>
      <c r="H56" s="3"/>
      <c r="I56" s="39">
        <f t="shared" si="0"/>
        <v>1</v>
      </c>
    </row>
    <row r="57" spans="2:9" s="16" customFormat="1" ht="15.75">
      <c r="B57" s="40"/>
      <c r="C57" s="4">
        <v>75022</v>
      </c>
      <c r="D57" s="2"/>
      <c r="E57" s="2" t="s">
        <v>40</v>
      </c>
      <c r="F57" s="23">
        <f>SUM(F58:F63)</f>
        <v>150000</v>
      </c>
      <c r="G57" s="56">
        <f>SUM(G58:G63)</f>
        <v>122290.65000000001</v>
      </c>
      <c r="H57" s="57">
        <f>SUM(H58:H63)</f>
        <v>0</v>
      </c>
      <c r="I57" s="39">
        <f t="shared" si="0"/>
        <v>0.8152710000000001</v>
      </c>
    </row>
    <row r="58" spans="2:9" ht="15">
      <c r="B58" s="49"/>
      <c r="C58" s="50"/>
      <c r="D58" s="44">
        <v>3030</v>
      </c>
      <c r="E58" s="44" t="s">
        <v>41</v>
      </c>
      <c r="F58" s="60">
        <v>125400</v>
      </c>
      <c r="G58" s="61">
        <v>102670</v>
      </c>
      <c r="H58" s="44"/>
      <c r="I58" s="39">
        <f t="shared" si="0"/>
        <v>0.8187400318979267</v>
      </c>
    </row>
    <row r="59" spans="2:9" ht="15">
      <c r="B59" s="49"/>
      <c r="C59" s="50"/>
      <c r="D59" s="44">
        <v>4210</v>
      </c>
      <c r="E59" s="44" t="s">
        <v>20</v>
      </c>
      <c r="F59" s="60">
        <v>9300</v>
      </c>
      <c r="G59" s="61">
        <v>7321.6</v>
      </c>
      <c r="H59" s="44"/>
      <c r="I59" s="39">
        <f t="shared" si="0"/>
        <v>0.7872688172043011</v>
      </c>
    </row>
    <row r="60" spans="2:9" ht="15">
      <c r="B60" s="49"/>
      <c r="C60" s="50"/>
      <c r="D60" s="44">
        <v>4300</v>
      </c>
      <c r="E60" s="44" t="s">
        <v>13</v>
      </c>
      <c r="F60" s="60">
        <v>7700</v>
      </c>
      <c r="G60" s="61">
        <v>6399.77</v>
      </c>
      <c r="H60" s="44"/>
      <c r="I60" s="39">
        <f aca="true" t="shared" si="1" ref="I60:I140">SUM(G60/F60)</f>
        <v>0.8311389610389611</v>
      </c>
    </row>
    <row r="61" spans="2:9" ht="30">
      <c r="B61" s="49"/>
      <c r="C61" s="50"/>
      <c r="D61" s="44">
        <v>4370</v>
      </c>
      <c r="E61" s="43" t="s">
        <v>121</v>
      </c>
      <c r="F61" s="60">
        <v>1300</v>
      </c>
      <c r="G61" s="61">
        <v>1164.64</v>
      </c>
      <c r="H61" s="44"/>
      <c r="I61" s="39">
        <f t="shared" si="1"/>
        <v>0.8958769230769231</v>
      </c>
    </row>
    <row r="62" spans="2:9" ht="30">
      <c r="B62" s="49"/>
      <c r="C62" s="50"/>
      <c r="D62" s="44">
        <v>4740</v>
      </c>
      <c r="E62" s="43" t="s">
        <v>38</v>
      </c>
      <c r="F62" s="60">
        <v>2900</v>
      </c>
      <c r="G62" s="61">
        <v>2085.38</v>
      </c>
      <c r="H62" s="44"/>
      <c r="I62" s="39">
        <f t="shared" si="1"/>
        <v>0.719096551724138</v>
      </c>
    </row>
    <row r="63" spans="2:9" ht="30">
      <c r="B63" s="49"/>
      <c r="C63" s="50"/>
      <c r="D63" s="44">
        <v>4750</v>
      </c>
      <c r="E63" s="43" t="s">
        <v>39</v>
      </c>
      <c r="F63" s="60">
        <v>3400</v>
      </c>
      <c r="G63" s="61">
        <v>2649.26</v>
      </c>
      <c r="H63" s="44"/>
      <c r="I63" s="39">
        <f t="shared" si="1"/>
        <v>0.7791941176470589</v>
      </c>
    </row>
    <row r="64" spans="2:9" s="16" customFormat="1" ht="15.75">
      <c r="B64" s="40"/>
      <c r="C64" s="4">
        <v>75023</v>
      </c>
      <c r="D64" s="2"/>
      <c r="E64" s="5" t="s">
        <v>43</v>
      </c>
      <c r="F64" s="23">
        <f>SUM(F65:F86)</f>
        <v>3238901</v>
      </c>
      <c r="G64" s="56">
        <f>SUM(G65:G86)</f>
        <v>2877384.4599999995</v>
      </c>
      <c r="H64" s="57">
        <f>SUM(H65:H86)</f>
        <v>0</v>
      </c>
      <c r="I64" s="39">
        <f t="shared" si="1"/>
        <v>0.8883829607635428</v>
      </c>
    </row>
    <row r="65" spans="2:9" ht="15">
      <c r="B65" s="49"/>
      <c r="C65" s="50"/>
      <c r="D65" s="44">
        <v>3020</v>
      </c>
      <c r="E65" s="43" t="s">
        <v>44</v>
      </c>
      <c r="F65" s="60">
        <v>10110</v>
      </c>
      <c r="G65" s="61">
        <v>10109.64</v>
      </c>
      <c r="H65" s="44"/>
      <c r="I65" s="39">
        <f t="shared" si="1"/>
        <v>0.9999643916913946</v>
      </c>
    </row>
    <row r="66" spans="2:9" ht="15">
      <c r="B66" s="49"/>
      <c r="C66" s="50"/>
      <c r="D66" s="44">
        <v>4010</v>
      </c>
      <c r="E66" s="43" t="s">
        <v>32</v>
      </c>
      <c r="F66" s="60">
        <v>1980000</v>
      </c>
      <c r="G66" s="61">
        <v>1762009.35</v>
      </c>
      <c r="H66" s="44"/>
      <c r="I66" s="39">
        <f t="shared" si="1"/>
        <v>0.8899037121212122</v>
      </c>
    </row>
    <row r="67" spans="2:9" ht="15">
      <c r="B67" s="49"/>
      <c r="C67" s="50"/>
      <c r="D67" s="44">
        <v>4040</v>
      </c>
      <c r="E67" s="44" t="s">
        <v>33</v>
      </c>
      <c r="F67" s="60">
        <v>134942</v>
      </c>
      <c r="G67" s="61">
        <v>134619.58</v>
      </c>
      <c r="H67" s="44"/>
      <c r="I67" s="39">
        <f t="shared" si="1"/>
        <v>0.9976106771798253</v>
      </c>
    </row>
    <row r="68" spans="2:9" ht="15">
      <c r="B68" s="49"/>
      <c r="C68" s="50"/>
      <c r="D68" s="44">
        <v>4110</v>
      </c>
      <c r="E68" s="44" t="s">
        <v>34</v>
      </c>
      <c r="F68" s="60">
        <v>316542</v>
      </c>
      <c r="G68" s="61">
        <v>260176.11</v>
      </c>
      <c r="H68" s="44"/>
      <c r="I68" s="39">
        <f t="shared" si="1"/>
        <v>0.8219323502094509</v>
      </c>
    </row>
    <row r="69" spans="2:9" ht="15">
      <c r="B69" s="49"/>
      <c r="C69" s="50"/>
      <c r="D69" s="44">
        <v>4120</v>
      </c>
      <c r="E69" s="44" t="s">
        <v>35</v>
      </c>
      <c r="F69" s="60">
        <v>54263</v>
      </c>
      <c r="G69" s="61">
        <v>42625.78</v>
      </c>
      <c r="H69" s="44"/>
      <c r="I69" s="39">
        <f t="shared" si="1"/>
        <v>0.7855404234929878</v>
      </c>
    </row>
    <row r="70" spans="2:9" ht="15">
      <c r="B70" s="49"/>
      <c r="C70" s="50"/>
      <c r="D70" s="44">
        <v>4170</v>
      </c>
      <c r="E70" s="44" t="s">
        <v>19</v>
      </c>
      <c r="F70" s="60">
        <v>21500</v>
      </c>
      <c r="G70" s="61">
        <v>18200</v>
      </c>
      <c r="H70" s="44"/>
      <c r="I70" s="39">
        <f t="shared" si="1"/>
        <v>0.8465116279069768</v>
      </c>
    </row>
    <row r="71" spans="2:9" ht="15">
      <c r="B71" s="49"/>
      <c r="C71" s="50"/>
      <c r="D71" s="44">
        <v>4210</v>
      </c>
      <c r="E71" s="44" t="s">
        <v>20</v>
      </c>
      <c r="F71" s="60">
        <v>94475</v>
      </c>
      <c r="G71" s="61">
        <v>81421.04</v>
      </c>
      <c r="H71" s="44"/>
      <c r="I71" s="39">
        <f t="shared" si="1"/>
        <v>0.8618263032548292</v>
      </c>
    </row>
    <row r="72" spans="2:9" ht="15">
      <c r="B72" s="49"/>
      <c r="C72" s="50"/>
      <c r="D72" s="44">
        <v>4260</v>
      </c>
      <c r="E72" s="44" t="s">
        <v>23</v>
      </c>
      <c r="F72" s="60">
        <v>95000</v>
      </c>
      <c r="G72" s="61">
        <v>73836.05</v>
      </c>
      <c r="H72" s="44"/>
      <c r="I72" s="39">
        <f t="shared" si="1"/>
        <v>0.7772215789473684</v>
      </c>
    </row>
    <row r="73" spans="2:9" ht="15">
      <c r="B73" s="49"/>
      <c r="C73" s="50"/>
      <c r="D73" s="44">
        <v>4270</v>
      </c>
      <c r="E73" s="44" t="s">
        <v>15</v>
      </c>
      <c r="F73" s="60">
        <v>10000</v>
      </c>
      <c r="G73" s="61">
        <v>6425.34</v>
      </c>
      <c r="H73" s="44"/>
      <c r="I73" s="39">
        <f t="shared" si="1"/>
        <v>0.642534</v>
      </c>
    </row>
    <row r="74" spans="2:9" ht="15">
      <c r="B74" s="49"/>
      <c r="C74" s="50"/>
      <c r="D74" s="44">
        <v>4280</v>
      </c>
      <c r="E74" s="43" t="s">
        <v>45</v>
      </c>
      <c r="F74" s="60">
        <v>1800</v>
      </c>
      <c r="G74" s="61">
        <v>1530</v>
      </c>
      <c r="H74" s="44"/>
      <c r="I74" s="39">
        <f t="shared" si="1"/>
        <v>0.85</v>
      </c>
    </row>
    <row r="75" spans="2:9" ht="15">
      <c r="B75" s="49"/>
      <c r="C75" s="50"/>
      <c r="D75" s="44">
        <v>4300</v>
      </c>
      <c r="E75" s="44" t="s">
        <v>13</v>
      </c>
      <c r="F75" s="60">
        <v>252500</v>
      </c>
      <c r="G75" s="61">
        <v>240127.57</v>
      </c>
      <c r="H75" s="44"/>
      <c r="I75" s="39">
        <f t="shared" si="1"/>
        <v>0.9510002772277228</v>
      </c>
    </row>
    <row r="76" spans="2:9" ht="15">
      <c r="B76" s="49"/>
      <c r="C76" s="50"/>
      <c r="D76" s="44">
        <v>4350</v>
      </c>
      <c r="E76" s="44" t="s">
        <v>36</v>
      </c>
      <c r="F76" s="60">
        <v>4000</v>
      </c>
      <c r="G76" s="61">
        <v>3685.55</v>
      </c>
      <c r="H76" s="44"/>
      <c r="I76" s="39">
        <f t="shared" si="1"/>
        <v>0.9213875</v>
      </c>
    </row>
    <row r="77" spans="2:9" ht="30">
      <c r="B77" s="49"/>
      <c r="C77" s="50"/>
      <c r="D77" s="44">
        <v>4360</v>
      </c>
      <c r="E77" s="43" t="s">
        <v>118</v>
      </c>
      <c r="F77" s="60">
        <v>7500</v>
      </c>
      <c r="G77" s="61">
        <v>7143.86</v>
      </c>
      <c r="H77" s="44"/>
      <c r="I77" s="39">
        <f t="shared" si="1"/>
        <v>0.9525146666666666</v>
      </c>
    </row>
    <row r="78" spans="2:9" ht="30">
      <c r="B78" s="49"/>
      <c r="C78" s="50"/>
      <c r="D78" s="44">
        <v>4370</v>
      </c>
      <c r="E78" s="43" t="s">
        <v>119</v>
      </c>
      <c r="F78" s="60">
        <v>18000</v>
      </c>
      <c r="G78" s="61">
        <v>15200.81</v>
      </c>
      <c r="H78" s="44"/>
      <c r="I78" s="39">
        <f t="shared" si="1"/>
        <v>0.8444894444444444</v>
      </c>
    </row>
    <row r="79" spans="2:9" ht="15">
      <c r="B79" s="49"/>
      <c r="C79" s="50"/>
      <c r="D79" s="44">
        <v>4410</v>
      </c>
      <c r="E79" s="43" t="s">
        <v>37</v>
      </c>
      <c r="F79" s="60">
        <v>25000</v>
      </c>
      <c r="G79" s="61">
        <v>20970.06</v>
      </c>
      <c r="H79" s="44"/>
      <c r="I79" s="39">
        <f t="shared" si="1"/>
        <v>0.8388024000000001</v>
      </c>
    </row>
    <row r="80" spans="2:9" ht="15">
      <c r="B80" s="49"/>
      <c r="C80" s="50"/>
      <c r="D80" s="44">
        <v>4430</v>
      </c>
      <c r="E80" s="44" t="s">
        <v>14</v>
      </c>
      <c r="F80" s="60">
        <v>12000</v>
      </c>
      <c r="G80" s="61">
        <v>9475</v>
      </c>
      <c r="H80" s="44"/>
      <c r="I80" s="39">
        <f t="shared" si="1"/>
        <v>0.7895833333333333</v>
      </c>
    </row>
    <row r="81" spans="2:9" ht="15">
      <c r="B81" s="49"/>
      <c r="C81" s="50"/>
      <c r="D81" s="44">
        <v>4440</v>
      </c>
      <c r="E81" s="44" t="s">
        <v>120</v>
      </c>
      <c r="F81" s="60">
        <v>68669</v>
      </c>
      <c r="G81" s="61">
        <v>68669</v>
      </c>
      <c r="H81" s="44"/>
      <c r="I81" s="39">
        <f t="shared" si="1"/>
        <v>1</v>
      </c>
    </row>
    <row r="82" spans="2:9" ht="15">
      <c r="B82" s="49"/>
      <c r="C82" s="50"/>
      <c r="D82" s="44">
        <v>4610</v>
      </c>
      <c r="E82" s="43" t="s">
        <v>47</v>
      </c>
      <c r="F82" s="60">
        <v>1100</v>
      </c>
      <c r="G82" s="61">
        <v>59.99</v>
      </c>
      <c r="H82" s="44"/>
      <c r="I82" s="39">
        <f t="shared" si="1"/>
        <v>0.05453636363636364</v>
      </c>
    </row>
    <row r="83" spans="2:9" ht="30">
      <c r="B83" s="49"/>
      <c r="C83" s="50"/>
      <c r="D83" s="44">
        <v>4700</v>
      </c>
      <c r="E83" s="43" t="s">
        <v>48</v>
      </c>
      <c r="F83" s="60">
        <v>20000</v>
      </c>
      <c r="G83" s="61">
        <v>17032</v>
      </c>
      <c r="H83" s="44"/>
      <c r="I83" s="39">
        <f t="shared" si="1"/>
        <v>0.8516</v>
      </c>
    </row>
    <row r="84" spans="2:9" ht="30">
      <c r="B84" s="49"/>
      <c r="C84" s="50"/>
      <c r="D84" s="44">
        <v>4740</v>
      </c>
      <c r="E84" s="43" t="s">
        <v>38</v>
      </c>
      <c r="F84" s="60">
        <v>5000</v>
      </c>
      <c r="G84" s="61">
        <v>3915.68</v>
      </c>
      <c r="H84" s="44"/>
      <c r="I84" s="39">
        <f t="shared" si="1"/>
        <v>0.7831359999999999</v>
      </c>
    </row>
    <row r="85" spans="2:9" ht="30">
      <c r="B85" s="49"/>
      <c r="C85" s="50"/>
      <c r="D85" s="44">
        <v>4750</v>
      </c>
      <c r="E85" s="43" t="s">
        <v>39</v>
      </c>
      <c r="F85" s="60">
        <v>48000</v>
      </c>
      <c r="G85" s="61">
        <v>43119.05</v>
      </c>
      <c r="H85" s="44"/>
      <c r="I85" s="39">
        <f t="shared" si="1"/>
        <v>0.8983135416666668</v>
      </c>
    </row>
    <row r="86" spans="2:9" ht="15">
      <c r="B86" s="49"/>
      <c r="C86" s="50"/>
      <c r="D86" s="44">
        <v>6060</v>
      </c>
      <c r="E86" s="43" t="s">
        <v>27</v>
      </c>
      <c r="F86" s="60">
        <v>58500</v>
      </c>
      <c r="G86" s="61">
        <v>57033</v>
      </c>
      <c r="H86" s="44"/>
      <c r="I86" s="39">
        <f t="shared" si="1"/>
        <v>0.9749230769230769</v>
      </c>
    </row>
    <row r="87" spans="2:9" ht="15">
      <c r="B87" s="49"/>
      <c r="C87" s="4">
        <v>75056</v>
      </c>
      <c r="D87" s="44"/>
      <c r="E87" s="5" t="s">
        <v>143</v>
      </c>
      <c r="F87" s="62">
        <f>SUM(F88:F95)</f>
        <v>16920</v>
      </c>
      <c r="G87" s="63">
        <f>SUM(G88:G95)</f>
        <v>16917.670000000002</v>
      </c>
      <c r="H87" s="44"/>
      <c r="I87" s="39">
        <f t="shared" si="1"/>
        <v>0.9998622931442082</v>
      </c>
    </row>
    <row r="88" spans="2:9" ht="15">
      <c r="B88" s="49"/>
      <c r="C88" s="50"/>
      <c r="D88" s="44">
        <v>3020</v>
      </c>
      <c r="E88" s="43" t="s">
        <v>44</v>
      </c>
      <c r="F88" s="60">
        <v>5000</v>
      </c>
      <c r="G88" s="61">
        <v>5000</v>
      </c>
      <c r="H88" s="44"/>
      <c r="I88" s="39">
        <f t="shared" si="1"/>
        <v>1</v>
      </c>
    </row>
    <row r="89" spans="2:9" ht="15">
      <c r="B89" s="49"/>
      <c r="C89" s="50"/>
      <c r="D89" s="44">
        <v>4110</v>
      </c>
      <c r="E89" s="43" t="s">
        <v>34</v>
      </c>
      <c r="F89" s="60">
        <v>1088</v>
      </c>
      <c r="G89" s="61">
        <v>1087.79</v>
      </c>
      <c r="H89" s="44"/>
      <c r="I89" s="39">
        <f t="shared" si="1"/>
        <v>0.9998069852941176</v>
      </c>
    </row>
    <row r="90" spans="2:9" ht="15">
      <c r="B90" s="49"/>
      <c r="C90" s="50"/>
      <c r="D90" s="44">
        <v>4120</v>
      </c>
      <c r="E90" s="43" t="s">
        <v>35</v>
      </c>
      <c r="F90" s="60">
        <v>177</v>
      </c>
      <c r="G90" s="61">
        <v>176.5</v>
      </c>
      <c r="H90" s="44"/>
      <c r="I90" s="39">
        <f t="shared" si="1"/>
        <v>0.9971751412429378</v>
      </c>
    </row>
    <row r="91" spans="2:9" ht="15">
      <c r="B91" s="49"/>
      <c r="C91" s="50"/>
      <c r="D91" s="44">
        <v>4170</v>
      </c>
      <c r="E91" s="43" t="s">
        <v>19</v>
      </c>
      <c r="F91" s="60">
        <v>2204</v>
      </c>
      <c r="G91" s="61">
        <v>2204</v>
      </c>
      <c r="H91" s="44"/>
      <c r="I91" s="39">
        <f t="shared" si="1"/>
        <v>1</v>
      </c>
    </row>
    <row r="92" spans="2:9" ht="15">
      <c r="B92" s="49"/>
      <c r="C92" s="50"/>
      <c r="D92" s="44">
        <v>4210</v>
      </c>
      <c r="E92" s="43" t="s">
        <v>20</v>
      </c>
      <c r="F92" s="60">
        <v>2500</v>
      </c>
      <c r="G92" s="61">
        <v>2498.55</v>
      </c>
      <c r="H92" s="44"/>
      <c r="I92" s="39">
        <f t="shared" si="1"/>
        <v>0.9994200000000001</v>
      </c>
    </row>
    <row r="93" spans="2:9" ht="15">
      <c r="B93" s="49"/>
      <c r="C93" s="50"/>
      <c r="D93" s="44">
        <v>4410</v>
      </c>
      <c r="E93" s="43" t="s">
        <v>37</v>
      </c>
      <c r="F93" s="60">
        <v>152</v>
      </c>
      <c r="G93" s="61">
        <v>152.1</v>
      </c>
      <c r="H93" s="44"/>
      <c r="I93" s="39">
        <f t="shared" si="1"/>
        <v>1.000657894736842</v>
      </c>
    </row>
    <row r="94" spans="2:9" ht="30">
      <c r="B94" s="49"/>
      <c r="C94" s="50"/>
      <c r="D94" s="44">
        <v>4740</v>
      </c>
      <c r="E94" s="43" t="s">
        <v>38</v>
      </c>
      <c r="F94" s="60">
        <v>2451</v>
      </c>
      <c r="G94" s="61">
        <v>2450.85</v>
      </c>
      <c r="H94" s="44"/>
      <c r="I94" s="39">
        <f t="shared" si="1"/>
        <v>0.999938800489596</v>
      </c>
    </row>
    <row r="95" spans="2:9" ht="30">
      <c r="B95" s="49"/>
      <c r="C95" s="50"/>
      <c r="D95" s="44">
        <v>4750</v>
      </c>
      <c r="E95" s="43" t="s">
        <v>39</v>
      </c>
      <c r="F95" s="60">
        <v>3348</v>
      </c>
      <c r="G95" s="61">
        <v>3347.88</v>
      </c>
      <c r="H95" s="44"/>
      <c r="I95" s="39">
        <f t="shared" si="1"/>
        <v>0.9999641577060933</v>
      </c>
    </row>
    <row r="96" spans="2:9" s="16" customFormat="1" ht="15.75">
      <c r="B96" s="40"/>
      <c r="C96" s="4">
        <v>75075</v>
      </c>
      <c r="D96" s="2"/>
      <c r="E96" s="5" t="s">
        <v>49</v>
      </c>
      <c r="F96" s="23">
        <f>SUM(F97:F99)</f>
        <v>150000</v>
      </c>
      <c r="G96" s="24">
        <f>SUM(G97:G99)</f>
        <v>141686.61</v>
      </c>
      <c r="H96" s="57">
        <f>SUM(H98:H99)</f>
        <v>0</v>
      </c>
      <c r="I96" s="39">
        <f t="shared" si="1"/>
        <v>0.9445773999999999</v>
      </c>
    </row>
    <row r="97" spans="2:9" s="16" customFormat="1" ht="15.75">
      <c r="B97" s="40"/>
      <c r="C97" s="4"/>
      <c r="D97" s="44">
        <v>4170</v>
      </c>
      <c r="E97" s="43" t="s">
        <v>19</v>
      </c>
      <c r="F97" s="65">
        <v>4400</v>
      </c>
      <c r="G97" s="66">
        <v>4396</v>
      </c>
      <c r="H97" s="57"/>
      <c r="I97" s="39">
        <f t="shared" si="1"/>
        <v>0.9990909090909091</v>
      </c>
    </row>
    <row r="98" spans="2:9" ht="15">
      <c r="B98" s="49"/>
      <c r="C98" s="50"/>
      <c r="D98" s="44">
        <v>4210</v>
      </c>
      <c r="E98" s="44" t="s">
        <v>20</v>
      </c>
      <c r="F98" s="60">
        <v>16600</v>
      </c>
      <c r="G98" s="61">
        <v>10243.35</v>
      </c>
      <c r="H98" s="44"/>
      <c r="I98" s="39">
        <f t="shared" si="1"/>
        <v>0.6170692771084337</v>
      </c>
    </row>
    <row r="99" spans="2:9" ht="15">
      <c r="B99" s="49"/>
      <c r="C99" s="50"/>
      <c r="D99" s="44">
        <v>4300</v>
      </c>
      <c r="E99" s="44" t="s">
        <v>13</v>
      </c>
      <c r="F99" s="60">
        <v>129000</v>
      </c>
      <c r="G99" s="61">
        <v>127047.26</v>
      </c>
      <c r="H99" s="44"/>
      <c r="I99" s="39">
        <f t="shared" si="1"/>
        <v>0.984862480620155</v>
      </c>
    </row>
    <row r="100" spans="2:9" ht="15">
      <c r="B100" s="49"/>
      <c r="C100" s="4">
        <v>75095</v>
      </c>
      <c r="D100" s="2"/>
      <c r="E100" s="5" t="s">
        <v>106</v>
      </c>
      <c r="F100" s="62">
        <f>SUM(F101)</f>
        <v>11000</v>
      </c>
      <c r="G100" s="63">
        <f>SUM(G101)</f>
        <v>6885</v>
      </c>
      <c r="H100" s="44"/>
      <c r="I100" s="39">
        <f t="shared" si="1"/>
        <v>0.6259090909090909</v>
      </c>
    </row>
    <row r="101" spans="2:12" ht="15">
      <c r="B101" s="49"/>
      <c r="C101" s="50"/>
      <c r="D101" s="44">
        <v>3030</v>
      </c>
      <c r="E101" s="43" t="s">
        <v>41</v>
      </c>
      <c r="F101" s="60">
        <v>11000</v>
      </c>
      <c r="G101" s="61">
        <v>6885</v>
      </c>
      <c r="H101" s="44"/>
      <c r="I101" s="39">
        <f t="shared" si="1"/>
        <v>0.6259090909090909</v>
      </c>
      <c r="L101" s="13"/>
    </row>
    <row r="102" spans="2:9" s="16" customFormat="1" ht="30.75">
      <c r="B102" s="40">
        <v>751</v>
      </c>
      <c r="C102" s="4"/>
      <c r="D102" s="2"/>
      <c r="E102" s="5" t="s">
        <v>50</v>
      </c>
      <c r="F102" s="21">
        <f>SUM(F103,F107,F117)</f>
        <v>50746</v>
      </c>
      <c r="G102" s="7">
        <f>SUM(G103,G107,G117)</f>
        <v>39602.880000000005</v>
      </c>
      <c r="H102" s="3" t="e">
        <f>H103+#REF!+#REF!</f>
        <v>#REF!</v>
      </c>
      <c r="I102" s="39">
        <f t="shared" si="1"/>
        <v>0.7804138257202539</v>
      </c>
    </row>
    <row r="103" spans="2:9" s="16" customFormat="1" ht="30.75">
      <c r="B103" s="40"/>
      <c r="C103" s="4">
        <v>75101</v>
      </c>
      <c r="D103" s="2"/>
      <c r="E103" s="5" t="s">
        <v>51</v>
      </c>
      <c r="F103" s="23">
        <f>SUM(F104:F106)</f>
        <v>1732</v>
      </c>
      <c r="G103" s="24">
        <f>SUM(G104:G106)</f>
        <v>1732</v>
      </c>
      <c r="H103" s="57">
        <f>SUM(H104:H106)</f>
        <v>0</v>
      </c>
      <c r="I103" s="39">
        <f t="shared" si="1"/>
        <v>1</v>
      </c>
    </row>
    <row r="104" spans="2:9" ht="15">
      <c r="B104" s="49"/>
      <c r="C104" s="50"/>
      <c r="D104" s="44">
        <v>4210</v>
      </c>
      <c r="E104" s="44" t="s">
        <v>20</v>
      </c>
      <c r="F104" s="60">
        <v>100</v>
      </c>
      <c r="G104" s="61">
        <v>100</v>
      </c>
      <c r="H104" s="44"/>
      <c r="I104" s="39">
        <f t="shared" si="1"/>
        <v>1</v>
      </c>
    </row>
    <row r="105" spans="2:9" ht="15">
      <c r="B105" s="49"/>
      <c r="C105" s="50"/>
      <c r="D105" s="44">
        <v>4300</v>
      </c>
      <c r="E105" s="44" t="s">
        <v>13</v>
      </c>
      <c r="F105" s="60">
        <v>1332</v>
      </c>
      <c r="G105" s="61">
        <v>1332</v>
      </c>
      <c r="H105" s="44"/>
      <c r="I105" s="39">
        <f t="shared" si="1"/>
        <v>1</v>
      </c>
    </row>
    <row r="106" spans="2:9" ht="30">
      <c r="B106" s="49"/>
      <c r="C106" s="50"/>
      <c r="D106" s="44">
        <v>4740</v>
      </c>
      <c r="E106" s="43" t="s">
        <v>38</v>
      </c>
      <c r="F106" s="60">
        <v>300</v>
      </c>
      <c r="G106" s="61">
        <v>300</v>
      </c>
      <c r="H106" s="44"/>
      <c r="I106" s="39">
        <f t="shared" si="1"/>
        <v>1</v>
      </c>
    </row>
    <row r="107" spans="2:9" ht="15">
      <c r="B107" s="49"/>
      <c r="C107" s="4">
        <v>75107</v>
      </c>
      <c r="D107" s="44"/>
      <c r="E107" s="5" t="s">
        <v>134</v>
      </c>
      <c r="F107" s="62">
        <f>SUM(F108:F116)</f>
        <v>20261</v>
      </c>
      <c r="G107" s="63">
        <f>SUM(G108:G116)</f>
        <v>20260.880000000005</v>
      </c>
      <c r="H107" s="44"/>
      <c r="I107" s="39">
        <f t="shared" si="1"/>
        <v>0.9999940772913481</v>
      </c>
    </row>
    <row r="108" spans="2:9" ht="15">
      <c r="B108" s="49"/>
      <c r="C108" s="50"/>
      <c r="D108" s="44">
        <v>3030</v>
      </c>
      <c r="E108" s="43" t="s">
        <v>41</v>
      </c>
      <c r="F108" s="60">
        <v>11250</v>
      </c>
      <c r="G108" s="61">
        <v>11250</v>
      </c>
      <c r="H108" s="44"/>
      <c r="I108" s="39">
        <f t="shared" si="1"/>
        <v>1</v>
      </c>
    </row>
    <row r="109" spans="2:9" ht="15">
      <c r="B109" s="49"/>
      <c r="C109" s="50"/>
      <c r="D109" s="44">
        <v>4110</v>
      </c>
      <c r="E109" s="43" t="s">
        <v>34</v>
      </c>
      <c r="F109" s="60">
        <v>141</v>
      </c>
      <c r="G109" s="61">
        <v>141.31</v>
      </c>
      <c r="H109" s="44"/>
      <c r="I109" s="39">
        <f t="shared" si="1"/>
        <v>1.0021985815602836</v>
      </c>
    </row>
    <row r="110" spans="2:9" ht="15">
      <c r="B110" s="49"/>
      <c r="C110" s="50"/>
      <c r="D110" s="44">
        <v>4120</v>
      </c>
      <c r="E110" s="43" t="s">
        <v>35</v>
      </c>
      <c r="F110" s="60">
        <v>23</v>
      </c>
      <c r="G110" s="61">
        <v>22.92</v>
      </c>
      <c r="H110" s="44"/>
      <c r="I110" s="39">
        <f t="shared" si="1"/>
        <v>0.9965217391304348</v>
      </c>
    </row>
    <row r="111" spans="2:9" ht="15">
      <c r="B111" s="49"/>
      <c r="C111" s="50"/>
      <c r="D111" s="44">
        <v>4170</v>
      </c>
      <c r="E111" s="43" t="s">
        <v>19</v>
      </c>
      <c r="F111" s="60">
        <v>1648</v>
      </c>
      <c r="G111" s="61">
        <v>1647.88</v>
      </c>
      <c r="H111" s="44"/>
      <c r="I111" s="39">
        <f t="shared" si="1"/>
        <v>0.9999271844660195</v>
      </c>
    </row>
    <row r="112" spans="2:9" ht="15">
      <c r="B112" s="49"/>
      <c r="C112" s="50"/>
      <c r="D112" s="44">
        <v>4210</v>
      </c>
      <c r="E112" s="43" t="s">
        <v>20</v>
      </c>
      <c r="F112" s="60">
        <v>5455</v>
      </c>
      <c r="G112" s="61">
        <v>5455.29</v>
      </c>
      <c r="H112" s="44"/>
      <c r="I112" s="39">
        <f t="shared" si="1"/>
        <v>1.0000531622364803</v>
      </c>
    </row>
    <row r="113" spans="2:9" ht="15">
      <c r="B113" s="49"/>
      <c r="C113" s="50"/>
      <c r="D113" s="44">
        <v>4300</v>
      </c>
      <c r="E113" s="43" t="s">
        <v>13</v>
      </c>
      <c r="F113" s="60">
        <v>838</v>
      </c>
      <c r="G113" s="61">
        <v>838.36</v>
      </c>
      <c r="H113" s="44"/>
      <c r="I113" s="39">
        <f t="shared" si="1"/>
        <v>1.0004295942720765</v>
      </c>
    </row>
    <row r="114" spans="2:9" ht="15">
      <c r="B114" s="49"/>
      <c r="C114" s="50"/>
      <c r="D114" s="44">
        <v>4410</v>
      </c>
      <c r="E114" s="43" t="s">
        <v>37</v>
      </c>
      <c r="F114" s="60">
        <v>57</v>
      </c>
      <c r="G114" s="61">
        <v>56.83</v>
      </c>
      <c r="H114" s="44"/>
      <c r="I114" s="39">
        <f t="shared" si="1"/>
        <v>0.9970175438596491</v>
      </c>
    </row>
    <row r="115" spans="2:9" ht="30">
      <c r="B115" s="49"/>
      <c r="C115" s="50"/>
      <c r="D115" s="44">
        <v>4740</v>
      </c>
      <c r="E115" s="43" t="s">
        <v>38</v>
      </c>
      <c r="F115" s="60">
        <v>381</v>
      </c>
      <c r="G115" s="61">
        <v>380.48</v>
      </c>
      <c r="H115" s="44"/>
      <c r="I115" s="39">
        <f t="shared" si="1"/>
        <v>0.9986351706036746</v>
      </c>
    </row>
    <row r="116" spans="2:9" ht="30">
      <c r="B116" s="49"/>
      <c r="C116" s="50"/>
      <c r="D116" s="44">
        <v>4750</v>
      </c>
      <c r="E116" s="43" t="s">
        <v>39</v>
      </c>
      <c r="F116" s="60">
        <v>468</v>
      </c>
      <c r="G116" s="61">
        <v>467.81</v>
      </c>
      <c r="H116" s="44"/>
      <c r="I116" s="39">
        <f t="shared" si="1"/>
        <v>0.9995940170940171</v>
      </c>
    </row>
    <row r="117" spans="2:9" ht="38.25">
      <c r="B117" s="49"/>
      <c r="C117" s="4">
        <v>75109</v>
      </c>
      <c r="D117" s="44"/>
      <c r="E117" s="45" t="s">
        <v>146</v>
      </c>
      <c r="F117" s="62">
        <f>SUM(F118:F126)</f>
        <v>28753</v>
      </c>
      <c r="G117" s="63">
        <f>SUM(G118:G126)</f>
        <v>17610</v>
      </c>
      <c r="H117" s="44"/>
      <c r="I117" s="39">
        <f t="shared" si="1"/>
        <v>0.6124578304872536</v>
      </c>
    </row>
    <row r="118" spans="2:9" ht="15">
      <c r="B118" s="49"/>
      <c r="C118" s="50"/>
      <c r="D118" s="44">
        <v>3030</v>
      </c>
      <c r="E118" s="43" t="s">
        <v>41</v>
      </c>
      <c r="F118" s="60">
        <v>15540</v>
      </c>
      <c r="G118" s="61">
        <v>7770</v>
      </c>
      <c r="H118" s="44"/>
      <c r="I118" s="39">
        <f t="shared" si="1"/>
        <v>0.5</v>
      </c>
    </row>
    <row r="119" spans="2:9" ht="15">
      <c r="B119" s="49"/>
      <c r="C119" s="50"/>
      <c r="D119" s="44">
        <v>4110</v>
      </c>
      <c r="E119" s="43" t="s">
        <v>34</v>
      </c>
      <c r="F119" s="60">
        <v>300</v>
      </c>
      <c r="G119" s="61">
        <v>207.63</v>
      </c>
      <c r="H119" s="44"/>
      <c r="I119" s="39">
        <f t="shared" si="1"/>
        <v>0.6920999999999999</v>
      </c>
    </row>
    <row r="120" spans="2:9" ht="15">
      <c r="B120" s="49"/>
      <c r="C120" s="50"/>
      <c r="D120" s="44">
        <v>4120</v>
      </c>
      <c r="E120" s="43" t="s">
        <v>35</v>
      </c>
      <c r="F120" s="60">
        <v>50</v>
      </c>
      <c r="G120" s="61">
        <v>33.69</v>
      </c>
      <c r="H120" s="44"/>
      <c r="I120" s="39">
        <f t="shared" si="1"/>
        <v>0.6738</v>
      </c>
    </row>
    <row r="121" spans="2:9" ht="15">
      <c r="B121" s="49"/>
      <c r="C121" s="50"/>
      <c r="D121" s="44">
        <v>4170</v>
      </c>
      <c r="E121" s="43" t="s">
        <v>19</v>
      </c>
      <c r="F121" s="60">
        <v>2538</v>
      </c>
      <c r="G121" s="61">
        <v>1731.04</v>
      </c>
      <c r="H121" s="44"/>
      <c r="I121" s="39">
        <f t="shared" si="1"/>
        <v>0.6820488573680062</v>
      </c>
    </row>
    <row r="122" spans="2:9" ht="15">
      <c r="B122" s="49"/>
      <c r="C122" s="50"/>
      <c r="D122" s="44">
        <v>4210</v>
      </c>
      <c r="E122" s="43" t="s">
        <v>20</v>
      </c>
      <c r="F122" s="60">
        <v>3785</v>
      </c>
      <c r="G122" s="61">
        <v>1460.49</v>
      </c>
      <c r="H122" s="44"/>
      <c r="I122" s="39">
        <f t="shared" si="1"/>
        <v>0.3858626155878468</v>
      </c>
    </row>
    <row r="123" spans="2:9" ht="15">
      <c r="B123" s="49"/>
      <c r="C123" s="50"/>
      <c r="D123" s="44">
        <v>4300</v>
      </c>
      <c r="E123" s="43" t="s">
        <v>13</v>
      </c>
      <c r="F123" s="60">
        <v>4385</v>
      </c>
      <c r="G123" s="61">
        <v>4384.68</v>
      </c>
      <c r="H123" s="44"/>
      <c r="I123" s="39">
        <f t="shared" si="1"/>
        <v>0.999927023945268</v>
      </c>
    </row>
    <row r="124" spans="2:9" ht="15">
      <c r="B124" s="49"/>
      <c r="C124" s="50"/>
      <c r="D124" s="44">
        <v>4410</v>
      </c>
      <c r="E124" s="43" t="s">
        <v>37</v>
      </c>
      <c r="F124" s="60">
        <v>200</v>
      </c>
      <c r="G124" s="61">
        <v>175.52</v>
      </c>
      <c r="H124" s="44"/>
      <c r="I124" s="39">
        <f t="shared" si="1"/>
        <v>0.8776</v>
      </c>
    </row>
    <row r="125" spans="2:9" ht="30">
      <c r="B125" s="49"/>
      <c r="C125" s="50"/>
      <c r="D125" s="44">
        <v>4740</v>
      </c>
      <c r="E125" s="43" t="s">
        <v>38</v>
      </c>
      <c r="F125" s="60">
        <v>890</v>
      </c>
      <c r="G125" s="61">
        <v>782.19</v>
      </c>
      <c r="H125" s="44"/>
      <c r="I125" s="39">
        <f t="shared" si="1"/>
        <v>0.878865168539326</v>
      </c>
    </row>
    <row r="126" spans="2:9" ht="30">
      <c r="B126" s="49"/>
      <c r="C126" s="50"/>
      <c r="D126" s="44">
        <v>4750</v>
      </c>
      <c r="E126" s="43" t="s">
        <v>39</v>
      </c>
      <c r="F126" s="60">
        <v>1065</v>
      </c>
      <c r="G126" s="61">
        <v>1064.76</v>
      </c>
      <c r="H126" s="44"/>
      <c r="I126" s="39">
        <f t="shared" si="1"/>
        <v>0.999774647887324</v>
      </c>
    </row>
    <row r="127" spans="2:9" s="16" customFormat="1" ht="15.75">
      <c r="B127" s="40">
        <v>754</v>
      </c>
      <c r="C127" s="4"/>
      <c r="D127" s="2"/>
      <c r="E127" s="5" t="s">
        <v>52</v>
      </c>
      <c r="F127" s="22">
        <f>SUM(F128,F137,F140)</f>
        <v>88713</v>
      </c>
      <c r="G127" s="20">
        <f>SUM(G128,G137,G140)</f>
        <v>87598.43</v>
      </c>
      <c r="H127" s="3" t="e">
        <f>H128+#REF!+#REF!</f>
        <v>#REF!</v>
      </c>
      <c r="I127" s="39">
        <f t="shared" si="1"/>
        <v>0.9874362269340456</v>
      </c>
    </row>
    <row r="128" spans="2:9" s="16" customFormat="1" ht="15.75">
      <c r="B128" s="40"/>
      <c r="C128" s="4">
        <v>75412</v>
      </c>
      <c r="D128" s="2"/>
      <c r="E128" s="2" t="s">
        <v>53</v>
      </c>
      <c r="F128" s="23">
        <f>SUM(F129:F136)</f>
        <v>71500</v>
      </c>
      <c r="G128" s="67">
        <f>SUM(G129:G136)</f>
        <v>70385.43</v>
      </c>
      <c r="H128" s="57" t="e">
        <f>SUM(H129,H130,H131,H132,H133,H134,H135,#REF!,H136)</f>
        <v>#REF!</v>
      </c>
      <c r="I128" s="39">
        <f t="shared" si="1"/>
        <v>0.9844116083916082</v>
      </c>
    </row>
    <row r="129" spans="2:9" s="16" customFormat="1" ht="15.75">
      <c r="B129" s="40"/>
      <c r="C129" s="4"/>
      <c r="D129" s="44">
        <v>3030</v>
      </c>
      <c r="E129" s="44" t="s">
        <v>41</v>
      </c>
      <c r="F129" s="58">
        <v>16090</v>
      </c>
      <c r="G129" s="64">
        <v>15698</v>
      </c>
      <c r="H129" s="57"/>
      <c r="I129" s="39">
        <f t="shared" si="1"/>
        <v>0.9756370416407707</v>
      </c>
    </row>
    <row r="130" spans="2:9" ht="15">
      <c r="B130" s="49"/>
      <c r="C130" s="50"/>
      <c r="D130" s="44">
        <v>4170</v>
      </c>
      <c r="E130" s="44" t="s">
        <v>19</v>
      </c>
      <c r="F130" s="60">
        <v>15400</v>
      </c>
      <c r="G130" s="61">
        <v>15312</v>
      </c>
      <c r="H130" s="44"/>
      <c r="I130" s="39">
        <f t="shared" si="1"/>
        <v>0.9942857142857143</v>
      </c>
    </row>
    <row r="131" spans="2:9" ht="15">
      <c r="B131" s="49"/>
      <c r="C131" s="50"/>
      <c r="D131" s="44">
        <v>4210</v>
      </c>
      <c r="E131" s="44" t="s">
        <v>20</v>
      </c>
      <c r="F131" s="60">
        <v>21300</v>
      </c>
      <c r="G131" s="61">
        <v>21139.43</v>
      </c>
      <c r="H131" s="44"/>
      <c r="I131" s="39">
        <f t="shared" si="1"/>
        <v>0.9924615023474178</v>
      </c>
    </row>
    <row r="132" spans="2:9" ht="15">
      <c r="B132" s="49"/>
      <c r="C132" s="50"/>
      <c r="D132" s="44">
        <v>4260</v>
      </c>
      <c r="E132" s="44" t="s">
        <v>23</v>
      </c>
      <c r="F132" s="60">
        <v>6400</v>
      </c>
      <c r="G132" s="61">
        <v>6344.52</v>
      </c>
      <c r="H132" s="44"/>
      <c r="I132" s="39">
        <f t="shared" si="1"/>
        <v>0.9913312500000001</v>
      </c>
    </row>
    <row r="133" spans="2:9" ht="15">
      <c r="B133" s="49"/>
      <c r="C133" s="50"/>
      <c r="D133" s="44">
        <v>4270</v>
      </c>
      <c r="E133" s="44" t="s">
        <v>15</v>
      </c>
      <c r="F133" s="60">
        <v>3700</v>
      </c>
      <c r="G133" s="61">
        <v>3577.42</v>
      </c>
      <c r="H133" s="44"/>
      <c r="I133" s="39">
        <f t="shared" si="1"/>
        <v>0.9668702702702703</v>
      </c>
    </row>
    <row r="134" spans="2:9" ht="15">
      <c r="B134" s="49"/>
      <c r="C134" s="50"/>
      <c r="D134" s="44">
        <v>4280</v>
      </c>
      <c r="E134" s="44" t="s">
        <v>45</v>
      </c>
      <c r="F134" s="60">
        <v>1210</v>
      </c>
      <c r="G134" s="61">
        <v>1210</v>
      </c>
      <c r="H134" s="44"/>
      <c r="I134" s="39">
        <f t="shared" si="1"/>
        <v>1</v>
      </c>
    </row>
    <row r="135" spans="2:9" ht="15">
      <c r="B135" s="49"/>
      <c r="C135" s="50"/>
      <c r="D135" s="44">
        <v>4300</v>
      </c>
      <c r="E135" s="44" t="s">
        <v>13</v>
      </c>
      <c r="F135" s="60">
        <v>3700</v>
      </c>
      <c r="G135" s="61">
        <v>3453.06</v>
      </c>
      <c r="H135" s="44"/>
      <c r="I135" s="39">
        <f t="shared" si="1"/>
        <v>0.9332594594594594</v>
      </c>
    </row>
    <row r="136" spans="2:9" ht="15">
      <c r="B136" s="49"/>
      <c r="C136" s="50"/>
      <c r="D136" s="44">
        <v>4430</v>
      </c>
      <c r="E136" s="44" t="s">
        <v>14</v>
      </c>
      <c r="F136" s="60">
        <v>3700</v>
      </c>
      <c r="G136" s="61">
        <v>3651</v>
      </c>
      <c r="H136" s="44"/>
      <c r="I136" s="39">
        <f t="shared" si="1"/>
        <v>0.9867567567567568</v>
      </c>
    </row>
    <row r="137" spans="2:9" ht="15">
      <c r="B137" s="49"/>
      <c r="C137" s="4">
        <v>75414</v>
      </c>
      <c r="D137" s="44"/>
      <c r="E137" s="2" t="s">
        <v>116</v>
      </c>
      <c r="F137" s="62">
        <f>SUM(F138:F139)</f>
        <v>1000</v>
      </c>
      <c r="G137" s="63">
        <f>SUM(G138:G139)</f>
        <v>1000</v>
      </c>
      <c r="H137" s="44"/>
      <c r="I137" s="39">
        <f t="shared" si="1"/>
        <v>1</v>
      </c>
    </row>
    <row r="138" spans="2:9" ht="15">
      <c r="B138" s="49"/>
      <c r="C138" s="50"/>
      <c r="D138" s="44">
        <v>4170</v>
      </c>
      <c r="E138" s="44" t="s">
        <v>19</v>
      </c>
      <c r="F138" s="60">
        <v>760</v>
      </c>
      <c r="G138" s="61">
        <v>760</v>
      </c>
      <c r="H138" s="44"/>
      <c r="I138" s="39">
        <f t="shared" si="1"/>
        <v>1</v>
      </c>
    </row>
    <row r="139" spans="2:9" ht="15">
      <c r="B139" s="49"/>
      <c r="C139" s="50"/>
      <c r="D139" s="44">
        <v>4210</v>
      </c>
      <c r="E139" s="44" t="s">
        <v>20</v>
      </c>
      <c r="F139" s="60">
        <v>240</v>
      </c>
      <c r="G139" s="61">
        <v>240</v>
      </c>
      <c r="H139" s="44"/>
      <c r="I139" s="39">
        <f t="shared" si="1"/>
        <v>1</v>
      </c>
    </row>
    <row r="140" spans="2:9" ht="15">
      <c r="B140" s="49"/>
      <c r="C140" s="4">
        <v>75478</v>
      </c>
      <c r="D140" s="44"/>
      <c r="E140" s="46" t="s">
        <v>147</v>
      </c>
      <c r="F140" s="62">
        <f>SUM(F141:F143)</f>
        <v>16213</v>
      </c>
      <c r="G140" s="63">
        <f>SUM(G141:G143)</f>
        <v>16213</v>
      </c>
      <c r="H140" s="44"/>
      <c r="I140" s="39">
        <f t="shared" si="1"/>
        <v>1</v>
      </c>
    </row>
    <row r="141" spans="2:9" ht="15">
      <c r="B141" s="49"/>
      <c r="C141" s="50"/>
      <c r="D141" s="44">
        <v>3030</v>
      </c>
      <c r="E141" s="44" t="s">
        <v>41</v>
      </c>
      <c r="F141" s="60">
        <v>9812</v>
      </c>
      <c r="G141" s="61">
        <v>9812</v>
      </c>
      <c r="H141" s="44"/>
      <c r="I141" s="39">
        <f aca="true" t="shared" si="2" ref="I141:I152">SUM(G141/F141)</f>
        <v>1</v>
      </c>
    </row>
    <row r="142" spans="2:9" ht="15">
      <c r="B142" s="49"/>
      <c r="C142" s="50"/>
      <c r="D142" s="44">
        <v>4210</v>
      </c>
      <c r="E142" s="44" t="s">
        <v>20</v>
      </c>
      <c r="F142" s="60">
        <v>3089</v>
      </c>
      <c r="G142" s="61">
        <v>3089</v>
      </c>
      <c r="H142" s="44"/>
      <c r="I142" s="39">
        <f t="shared" si="2"/>
        <v>1</v>
      </c>
    </row>
    <row r="143" spans="2:9" ht="15">
      <c r="B143" s="49"/>
      <c r="C143" s="50"/>
      <c r="D143" s="44">
        <v>4270</v>
      </c>
      <c r="E143" s="44" t="s">
        <v>15</v>
      </c>
      <c r="F143" s="60">
        <v>3312</v>
      </c>
      <c r="G143" s="61">
        <v>3312</v>
      </c>
      <c r="H143" s="44"/>
      <c r="I143" s="39">
        <f t="shared" si="2"/>
        <v>1</v>
      </c>
    </row>
    <row r="144" spans="2:9" ht="45">
      <c r="B144" s="40">
        <v>756</v>
      </c>
      <c r="C144" s="50"/>
      <c r="D144" s="2"/>
      <c r="E144" s="5" t="s">
        <v>139</v>
      </c>
      <c r="F144" s="26">
        <f>SUM(F145)</f>
        <v>166230</v>
      </c>
      <c r="G144" s="27">
        <f>SUM(G145)</f>
        <v>160935.78</v>
      </c>
      <c r="H144" s="44"/>
      <c r="I144" s="39">
        <f t="shared" si="2"/>
        <v>0.9681512362389461</v>
      </c>
    </row>
    <row r="145" spans="2:9" ht="15">
      <c r="B145" s="49"/>
      <c r="C145" s="4">
        <v>75647</v>
      </c>
      <c r="D145" s="44"/>
      <c r="E145" s="45" t="s">
        <v>140</v>
      </c>
      <c r="F145" s="62">
        <f>SUM(F146:F152)</f>
        <v>166230</v>
      </c>
      <c r="G145" s="63">
        <f>SUM(G146:G152)</f>
        <v>160935.78</v>
      </c>
      <c r="H145" s="44"/>
      <c r="I145" s="39">
        <f t="shared" si="2"/>
        <v>0.9681512362389461</v>
      </c>
    </row>
    <row r="146" spans="2:9" ht="15">
      <c r="B146" s="49"/>
      <c r="C146" s="50"/>
      <c r="D146" s="44">
        <v>4100</v>
      </c>
      <c r="E146" s="44" t="s">
        <v>141</v>
      </c>
      <c r="F146" s="60">
        <v>121500</v>
      </c>
      <c r="G146" s="61">
        <v>119893.5</v>
      </c>
      <c r="H146" s="44"/>
      <c r="I146" s="39">
        <f t="shared" si="2"/>
        <v>0.9867777777777778</v>
      </c>
    </row>
    <row r="147" spans="2:9" ht="15">
      <c r="B147" s="49"/>
      <c r="C147" s="50"/>
      <c r="D147" s="44">
        <v>4110</v>
      </c>
      <c r="E147" s="44" t="s">
        <v>34</v>
      </c>
      <c r="F147" s="60">
        <v>2420</v>
      </c>
      <c r="G147" s="61">
        <v>2416.3</v>
      </c>
      <c r="H147" s="44"/>
      <c r="I147" s="39">
        <f t="shared" si="2"/>
        <v>0.9984710743801654</v>
      </c>
    </row>
    <row r="148" spans="2:9" ht="15">
      <c r="B148" s="49"/>
      <c r="C148" s="50"/>
      <c r="D148" s="44">
        <v>4120</v>
      </c>
      <c r="E148" s="44" t="s">
        <v>35</v>
      </c>
      <c r="F148" s="60">
        <v>370</v>
      </c>
      <c r="G148" s="61">
        <v>369.76</v>
      </c>
      <c r="H148" s="44"/>
      <c r="I148" s="39">
        <f t="shared" si="2"/>
        <v>0.9993513513513513</v>
      </c>
    </row>
    <row r="149" spans="2:9" ht="15">
      <c r="B149" s="49"/>
      <c r="C149" s="50"/>
      <c r="D149" s="44">
        <v>4170</v>
      </c>
      <c r="E149" s="44" t="s">
        <v>19</v>
      </c>
      <c r="F149" s="60">
        <v>16002</v>
      </c>
      <c r="G149" s="61">
        <v>16002</v>
      </c>
      <c r="H149" s="44"/>
      <c r="I149" s="39">
        <f t="shared" si="2"/>
        <v>1</v>
      </c>
    </row>
    <row r="150" spans="2:9" ht="15">
      <c r="B150" s="49"/>
      <c r="C150" s="50"/>
      <c r="D150" s="44">
        <v>4210</v>
      </c>
      <c r="E150" s="44" t="s">
        <v>20</v>
      </c>
      <c r="F150" s="60">
        <v>360</v>
      </c>
      <c r="G150" s="61">
        <v>252.4</v>
      </c>
      <c r="H150" s="44"/>
      <c r="I150" s="39">
        <f t="shared" si="2"/>
        <v>0.7011111111111111</v>
      </c>
    </row>
    <row r="151" spans="2:9" ht="15">
      <c r="B151" s="49"/>
      <c r="C151" s="50"/>
      <c r="D151" s="44">
        <v>4300</v>
      </c>
      <c r="E151" s="44" t="s">
        <v>13</v>
      </c>
      <c r="F151" s="60">
        <v>15200</v>
      </c>
      <c r="G151" s="61">
        <v>14539.45</v>
      </c>
      <c r="H151" s="44"/>
      <c r="I151" s="39">
        <f t="shared" si="2"/>
        <v>0.9565427631578948</v>
      </c>
    </row>
    <row r="152" spans="2:9" ht="15">
      <c r="B152" s="49"/>
      <c r="C152" s="50"/>
      <c r="D152" s="44">
        <v>4610</v>
      </c>
      <c r="E152" s="44" t="s">
        <v>47</v>
      </c>
      <c r="F152" s="60">
        <v>10378</v>
      </c>
      <c r="G152" s="61">
        <v>7462.37</v>
      </c>
      <c r="H152" s="44"/>
      <c r="I152" s="39">
        <f t="shared" si="2"/>
        <v>0.7190566583156678</v>
      </c>
    </row>
    <row r="153" spans="2:9" s="16" customFormat="1" ht="15.75">
      <c r="B153" s="40">
        <v>757</v>
      </c>
      <c r="C153" s="4"/>
      <c r="D153" s="2"/>
      <c r="E153" s="2" t="s">
        <v>54</v>
      </c>
      <c r="F153" s="21">
        <f>SUM(F154,F156)</f>
        <v>105120</v>
      </c>
      <c r="G153" s="6">
        <f>SUM(G154,G156)</f>
        <v>95409.38</v>
      </c>
      <c r="H153" s="3">
        <f>H154+H156</f>
        <v>0</v>
      </c>
      <c r="I153" s="39">
        <f aca="true" t="shared" si="3" ref="I153:I217">SUM(G153/F153)</f>
        <v>0.9076234779299849</v>
      </c>
    </row>
    <row r="154" spans="2:9" s="16" customFormat="1" ht="30.75">
      <c r="B154" s="40"/>
      <c r="C154" s="4">
        <v>75702</v>
      </c>
      <c r="D154" s="2"/>
      <c r="E154" s="5" t="s">
        <v>55</v>
      </c>
      <c r="F154" s="23">
        <f>SUM(F155)</f>
        <v>93000</v>
      </c>
      <c r="G154" s="56">
        <f>SUM(G155)</f>
        <v>92909.38</v>
      </c>
      <c r="H154" s="57">
        <f>H155</f>
        <v>0</v>
      </c>
      <c r="I154" s="39">
        <f t="shared" si="3"/>
        <v>0.9990255913978495</v>
      </c>
    </row>
    <row r="155" spans="2:9" ht="45">
      <c r="B155" s="49"/>
      <c r="C155" s="50"/>
      <c r="D155" s="44">
        <v>8110</v>
      </c>
      <c r="E155" s="43" t="s">
        <v>122</v>
      </c>
      <c r="F155" s="60">
        <v>93000</v>
      </c>
      <c r="G155" s="61">
        <v>92909.38</v>
      </c>
      <c r="H155" s="44"/>
      <c r="I155" s="39">
        <f t="shared" si="3"/>
        <v>0.9990255913978495</v>
      </c>
    </row>
    <row r="156" spans="2:9" s="16" customFormat="1" ht="45.75">
      <c r="B156" s="40"/>
      <c r="C156" s="4">
        <v>75704</v>
      </c>
      <c r="D156" s="2"/>
      <c r="E156" s="5" t="s">
        <v>56</v>
      </c>
      <c r="F156" s="23">
        <f>SUM(F157)</f>
        <v>12120</v>
      </c>
      <c r="G156" s="56">
        <f>SUM(G157)</f>
        <v>2500</v>
      </c>
      <c r="H156" s="57">
        <f>H160</f>
        <v>0</v>
      </c>
      <c r="I156" s="39">
        <f t="shared" si="3"/>
        <v>0.20627062706270627</v>
      </c>
    </row>
    <row r="157" spans="2:9" s="16" customFormat="1" ht="15.75">
      <c r="B157" s="40"/>
      <c r="C157" s="4"/>
      <c r="D157" s="44">
        <v>8020</v>
      </c>
      <c r="E157" s="43" t="s">
        <v>123</v>
      </c>
      <c r="F157" s="65">
        <v>12120</v>
      </c>
      <c r="G157" s="68">
        <v>2500</v>
      </c>
      <c r="H157" s="57"/>
      <c r="I157" s="39">
        <f t="shared" si="3"/>
        <v>0.20627062706270627</v>
      </c>
    </row>
    <row r="158" spans="2:9" s="16" customFormat="1" ht="15.75">
      <c r="B158" s="40">
        <v>758</v>
      </c>
      <c r="C158" s="4"/>
      <c r="D158" s="2"/>
      <c r="E158" s="5" t="s">
        <v>124</v>
      </c>
      <c r="F158" s="22">
        <f>SUM(F159)</f>
        <v>81750</v>
      </c>
      <c r="G158" s="25">
        <f>SUM(G159)</f>
        <v>0</v>
      </c>
      <c r="H158" s="57"/>
      <c r="I158" s="39">
        <f t="shared" si="3"/>
        <v>0</v>
      </c>
    </row>
    <row r="159" spans="2:9" s="16" customFormat="1" ht="15.75">
      <c r="B159" s="40"/>
      <c r="C159" s="4">
        <v>75818</v>
      </c>
      <c r="D159" s="2"/>
      <c r="E159" s="5" t="s">
        <v>125</v>
      </c>
      <c r="F159" s="23">
        <f>SUM(F160)</f>
        <v>81750</v>
      </c>
      <c r="G159" s="56">
        <f>SUM(G160)</f>
        <v>0</v>
      </c>
      <c r="H159" s="57"/>
      <c r="I159" s="39">
        <f t="shared" si="3"/>
        <v>0</v>
      </c>
    </row>
    <row r="160" spans="2:9" ht="15">
      <c r="B160" s="49"/>
      <c r="C160" s="50"/>
      <c r="D160" s="44">
        <v>4810</v>
      </c>
      <c r="E160" s="44" t="s">
        <v>126</v>
      </c>
      <c r="F160" s="60">
        <v>81750</v>
      </c>
      <c r="G160" s="61">
        <v>0</v>
      </c>
      <c r="H160" s="44"/>
      <c r="I160" s="39">
        <f t="shared" si="3"/>
        <v>0</v>
      </c>
    </row>
    <row r="161" spans="2:9" s="16" customFormat="1" ht="15.75">
      <c r="B161" s="40">
        <v>801</v>
      </c>
      <c r="C161" s="4"/>
      <c r="D161" s="2"/>
      <c r="E161" s="2" t="s">
        <v>57</v>
      </c>
      <c r="F161" s="22">
        <f>SUM(F162,F185,F198,F220,F242,F247,F264,F267)</f>
        <v>9182286</v>
      </c>
      <c r="G161" s="20">
        <f>SUM(G162,G185,G198,G220,G242,G247,G264,G267)</f>
        <v>8983579.950000003</v>
      </c>
      <c r="H161" s="3" t="e">
        <f>H162+H185+H198+H220+H242+H247+H264+#REF!+#REF!</f>
        <v>#REF!</v>
      </c>
      <c r="I161" s="39">
        <f t="shared" si="3"/>
        <v>0.9783598496060788</v>
      </c>
    </row>
    <row r="162" spans="2:9" s="16" customFormat="1" ht="15.75">
      <c r="B162" s="40"/>
      <c r="C162" s="4">
        <v>80101</v>
      </c>
      <c r="D162" s="2"/>
      <c r="E162" s="2" t="s">
        <v>58</v>
      </c>
      <c r="F162" s="23">
        <f>SUM(F163:F184)</f>
        <v>3930222</v>
      </c>
      <c r="G162" s="24">
        <f>SUM(G163:G184)</f>
        <v>3853219.1</v>
      </c>
      <c r="H162" s="57">
        <f>SUM(H163:H182)</f>
        <v>0</v>
      </c>
      <c r="I162" s="39">
        <f t="shared" si="3"/>
        <v>0.9804074935207223</v>
      </c>
    </row>
    <row r="163" spans="2:9" ht="15">
      <c r="B163" s="49"/>
      <c r="C163" s="50"/>
      <c r="D163" s="44">
        <v>3020</v>
      </c>
      <c r="E163" s="43" t="s">
        <v>44</v>
      </c>
      <c r="F163" s="60">
        <v>52660</v>
      </c>
      <c r="G163" s="61">
        <v>51775.69</v>
      </c>
      <c r="H163" s="44"/>
      <c r="I163" s="39">
        <f t="shared" si="3"/>
        <v>0.9832071781238132</v>
      </c>
    </row>
    <row r="164" spans="2:9" ht="15">
      <c r="B164" s="49"/>
      <c r="C164" s="50"/>
      <c r="D164" s="44">
        <v>4010</v>
      </c>
      <c r="E164" s="43" t="s">
        <v>32</v>
      </c>
      <c r="F164" s="60">
        <v>2402238</v>
      </c>
      <c r="G164" s="61">
        <v>2382607.15</v>
      </c>
      <c r="H164" s="44"/>
      <c r="I164" s="39">
        <f t="shared" si="3"/>
        <v>0.9918280994639165</v>
      </c>
    </row>
    <row r="165" spans="2:9" ht="15">
      <c r="B165" s="49"/>
      <c r="C165" s="50"/>
      <c r="D165" s="44">
        <v>4040</v>
      </c>
      <c r="E165" s="44" t="s">
        <v>33</v>
      </c>
      <c r="F165" s="60">
        <v>166477</v>
      </c>
      <c r="G165" s="61">
        <v>166476.6</v>
      </c>
      <c r="H165" s="44"/>
      <c r="I165" s="39">
        <f t="shared" si="3"/>
        <v>0.9999975972656884</v>
      </c>
    </row>
    <row r="166" spans="2:9" ht="15">
      <c r="B166" s="49"/>
      <c r="C166" s="50"/>
      <c r="D166" s="44">
        <v>4110</v>
      </c>
      <c r="E166" s="44" t="s">
        <v>34</v>
      </c>
      <c r="F166" s="60">
        <v>410482</v>
      </c>
      <c r="G166" s="61">
        <v>397482.46</v>
      </c>
      <c r="H166" s="44"/>
      <c r="I166" s="39">
        <f t="shared" si="3"/>
        <v>0.9683310352220074</v>
      </c>
    </row>
    <row r="167" spans="2:11" ht="15">
      <c r="B167" s="49"/>
      <c r="C167" s="50"/>
      <c r="D167" s="44">
        <v>4120</v>
      </c>
      <c r="E167" s="44" t="s">
        <v>35</v>
      </c>
      <c r="F167" s="60">
        <v>63459</v>
      </c>
      <c r="G167" s="61">
        <v>60219.28</v>
      </c>
      <c r="H167" s="44"/>
      <c r="I167" s="39">
        <f t="shared" si="3"/>
        <v>0.9489478245796499</v>
      </c>
      <c r="K167" s="17"/>
    </row>
    <row r="168" spans="2:9" ht="15">
      <c r="B168" s="49"/>
      <c r="C168" s="50"/>
      <c r="D168" s="44">
        <v>4170</v>
      </c>
      <c r="E168" s="44" t="s">
        <v>19</v>
      </c>
      <c r="F168" s="60">
        <v>6815</v>
      </c>
      <c r="G168" s="61">
        <v>6194.13</v>
      </c>
      <c r="H168" s="44"/>
      <c r="I168" s="39">
        <f t="shared" si="3"/>
        <v>0.908896551724138</v>
      </c>
    </row>
    <row r="169" spans="2:9" ht="15">
      <c r="B169" s="49"/>
      <c r="C169" s="50"/>
      <c r="D169" s="44">
        <v>4210</v>
      </c>
      <c r="E169" s="44" t="s">
        <v>20</v>
      </c>
      <c r="F169" s="60">
        <v>40291</v>
      </c>
      <c r="G169" s="61">
        <v>40162.08</v>
      </c>
      <c r="H169" s="44"/>
      <c r="I169" s="39">
        <f t="shared" si="3"/>
        <v>0.9968002779777122</v>
      </c>
    </row>
    <row r="170" spans="2:9" ht="15">
      <c r="B170" s="49"/>
      <c r="C170" s="50"/>
      <c r="D170" s="44">
        <v>4240</v>
      </c>
      <c r="E170" s="43" t="s">
        <v>59</v>
      </c>
      <c r="F170" s="60">
        <v>22740</v>
      </c>
      <c r="G170" s="61">
        <v>22733.83</v>
      </c>
      <c r="H170" s="44"/>
      <c r="I170" s="39">
        <f t="shared" si="3"/>
        <v>0.9997286719437116</v>
      </c>
    </row>
    <row r="171" spans="2:9" ht="15">
      <c r="B171" s="51"/>
      <c r="C171" s="50"/>
      <c r="D171" s="44">
        <v>4260</v>
      </c>
      <c r="E171" s="44" t="s">
        <v>23</v>
      </c>
      <c r="F171" s="60">
        <v>149000</v>
      </c>
      <c r="G171" s="61">
        <v>145625.03</v>
      </c>
      <c r="H171" s="44"/>
      <c r="I171" s="39">
        <f t="shared" si="3"/>
        <v>0.9773491946308724</v>
      </c>
    </row>
    <row r="172" spans="2:9" ht="15">
      <c r="B172" s="49"/>
      <c r="C172" s="50"/>
      <c r="D172" s="44">
        <v>4270</v>
      </c>
      <c r="E172" s="44" t="s">
        <v>15</v>
      </c>
      <c r="F172" s="60">
        <v>221000</v>
      </c>
      <c r="G172" s="61">
        <v>193080.87</v>
      </c>
      <c r="H172" s="44"/>
      <c r="I172" s="39">
        <f t="shared" si="3"/>
        <v>0.8736690950226245</v>
      </c>
    </row>
    <row r="173" spans="2:9" ht="15">
      <c r="B173" s="49"/>
      <c r="C173" s="50"/>
      <c r="D173" s="44">
        <v>4280</v>
      </c>
      <c r="E173" s="43" t="s">
        <v>45</v>
      </c>
      <c r="F173" s="60">
        <v>2910</v>
      </c>
      <c r="G173" s="61">
        <v>2710</v>
      </c>
      <c r="H173" s="44"/>
      <c r="I173" s="39">
        <f t="shared" si="3"/>
        <v>0.9312714776632303</v>
      </c>
    </row>
    <row r="174" spans="2:9" ht="15">
      <c r="B174" s="49"/>
      <c r="C174" s="50"/>
      <c r="D174" s="44">
        <v>4300</v>
      </c>
      <c r="E174" s="44" t="s">
        <v>13</v>
      </c>
      <c r="F174" s="60">
        <v>36188</v>
      </c>
      <c r="G174" s="61">
        <v>35450.32</v>
      </c>
      <c r="H174" s="44"/>
      <c r="I174" s="39">
        <f t="shared" si="3"/>
        <v>0.9796153421023543</v>
      </c>
    </row>
    <row r="175" spans="2:9" ht="15">
      <c r="B175" s="49"/>
      <c r="C175" s="50"/>
      <c r="D175" s="44">
        <v>4350</v>
      </c>
      <c r="E175" s="44" t="s">
        <v>60</v>
      </c>
      <c r="F175" s="60">
        <v>3220</v>
      </c>
      <c r="G175" s="61">
        <v>2942.16</v>
      </c>
      <c r="H175" s="44"/>
      <c r="I175" s="39">
        <f t="shared" si="3"/>
        <v>0.9137142857142857</v>
      </c>
    </row>
    <row r="176" spans="2:9" ht="30">
      <c r="B176" s="49"/>
      <c r="C176" s="50"/>
      <c r="D176" s="44">
        <v>4370</v>
      </c>
      <c r="E176" s="43" t="s">
        <v>132</v>
      </c>
      <c r="F176" s="60">
        <v>5066</v>
      </c>
      <c r="G176" s="61">
        <v>4654.7</v>
      </c>
      <c r="H176" s="44"/>
      <c r="I176" s="39">
        <f t="shared" si="3"/>
        <v>0.9188116857481247</v>
      </c>
    </row>
    <row r="177" spans="2:9" ht="15">
      <c r="B177" s="49"/>
      <c r="C177" s="50"/>
      <c r="D177" s="44">
        <v>4410</v>
      </c>
      <c r="E177" s="43" t="s">
        <v>37</v>
      </c>
      <c r="F177" s="60">
        <v>2220</v>
      </c>
      <c r="G177" s="61">
        <v>2210.24</v>
      </c>
      <c r="H177" s="44"/>
      <c r="I177" s="39">
        <f t="shared" si="3"/>
        <v>0.9956036036036036</v>
      </c>
    </row>
    <row r="178" spans="2:9" ht="15">
      <c r="B178" s="49"/>
      <c r="C178" s="50"/>
      <c r="D178" s="44">
        <v>4430</v>
      </c>
      <c r="E178" s="44" t="s">
        <v>14</v>
      </c>
      <c r="F178" s="60">
        <v>4650</v>
      </c>
      <c r="G178" s="61">
        <v>4552</v>
      </c>
      <c r="H178" s="44"/>
      <c r="I178" s="39">
        <f t="shared" si="3"/>
        <v>0.9789247311827957</v>
      </c>
    </row>
    <row r="179" spans="2:9" ht="15">
      <c r="B179" s="49"/>
      <c r="C179" s="50"/>
      <c r="D179" s="44">
        <v>4440</v>
      </c>
      <c r="E179" s="44" t="s">
        <v>46</v>
      </c>
      <c r="F179" s="60">
        <v>180132</v>
      </c>
      <c r="G179" s="61">
        <v>180132</v>
      </c>
      <c r="H179" s="44"/>
      <c r="I179" s="39">
        <f t="shared" si="3"/>
        <v>1</v>
      </c>
    </row>
    <row r="180" spans="2:9" ht="30">
      <c r="B180" s="49"/>
      <c r="C180" s="50"/>
      <c r="D180" s="44">
        <v>4700</v>
      </c>
      <c r="E180" s="43" t="s">
        <v>48</v>
      </c>
      <c r="F180" s="60">
        <v>3700</v>
      </c>
      <c r="G180" s="61">
        <v>3579</v>
      </c>
      <c r="H180" s="44"/>
      <c r="I180" s="39">
        <f t="shared" si="3"/>
        <v>0.9672972972972973</v>
      </c>
    </row>
    <row r="181" spans="2:9" ht="30">
      <c r="B181" s="49"/>
      <c r="C181" s="50"/>
      <c r="D181" s="44">
        <v>4740</v>
      </c>
      <c r="E181" s="43" t="s">
        <v>38</v>
      </c>
      <c r="F181" s="60">
        <v>1700</v>
      </c>
      <c r="G181" s="61">
        <v>1681.38</v>
      </c>
      <c r="H181" s="44"/>
      <c r="I181" s="39">
        <f t="shared" si="3"/>
        <v>0.9890470588235295</v>
      </c>
    </row>
    <row r="182" spans="2:9" ht="30">
      <c r="B182" s="49"/>
      <c r="C182" s="50"/>
      <c r="D182" s="44">
        <v>4750</v>
      </c>
      <c r="E182" s="43" t="s">
        <v>39</v>
      </c>
      <c r="F182" s="60">
        <v>9200</v>
      </c>
      <c r="G182" s="61">
        <v>8877.58</v>
      </c>
      <c r="H182" s="44"/>
      <c r="I182" s="39">
        <f t="shared" si="3"/>
        <v>0.9649543478260869</v>
      </c>
    </row>
    <row r="183" spans="2:9" ht="15">
      <c r="B183" s="49"/>
      <c r="C183" s="50"/>
      <c r="D183" s="44">
        <v>6050</v>
      </c>
      <c r="E183" s="43" t="s">
        <v>7</v>
      </c>
      <c r="F183" s="60">
        <v>126074</v>
      </c>
      <c r="G183" s="61">
        <v>126073.6</v>
      </c>
      <c r="H183" s="44"/>
      <c r="I183" s="39">
        <f t="shared" si="3"/>
        <v>0.9999968272601806</v>
      </c>
    </row>
    <row r="184" spans="2:9" ht="15">
      <c r="B184" s="49"/>
      <c r="C184" s="50"/>
      <c r="D184" s="44">
        <v>6060</v>
      </c>
      <c r="E184" s="43" t="s">
        <v>27</v>
      </c>
      <c r="F184" s="60">
        <v>20000</v>
      </c>
      <c r="G184" s="61">
        <v>13999</v>
      </c>
      <c r="H184" s="44"/>
      <c r="I184" s="39">
        <f t="shared" si="3"/>
        <v>0.69995</v>
      </c>
    </row>
    <row r="185" spans="2:9" s="16" customFormat="1" ht="15.75">
      <c r="B185" s="40"/>
      <c r="C185" s="4">
        <v>80103</v>
      </c>
      <c r="D185" s="2"/>
      <c r="E185" s="5" t="s">
        <v>61</v>
      </c>
      <c r="F185" s="23">
        <f>SUM(F186:F197)</f>
        <v>184796</v>
      </c>
      <c r="G185" s="24">
        <f>SUM(G186:G197)</f>
        <v>175893.93</v>
      </c>
      <c r="H185" s="57">
        <f>SUM(H186:H192)</f>
        <v>0</v>
      </c>
      <c r="I185" s="39">
        <f t="shared" si="3"/>
        <v>0.9518275828481135</v>
      </c>
    </row>
    <row r="186" spans="2:9" ht="15">
      <c r="B186" s="49"/>
      <c r="C186" s="50"/>
      <c r="D186" s="44">
        <v>3020</v>
      </c>
      <c r="E186" s="43" t="s">
        <v>44</v>
      </c>
      <c r="F186" s="60">
        <v>9823</v>
      </c>
      <c r="G186" s="61">
        <v>8940.33</v>
      </c>
      <c r="H186" s="44"/>
      <c r="I186" s="39">
        <f t="shared" si="3"/>
        <v>0.9101425226509213</v>
      </c>
    </row>
    <row r="187" spans="2:9" ht="15">
      <c r="B187" s="49"/>
      <c r="C187" s="50"/>
      <c r="D187" s="44">
        <v>4010</v>
      </c>
      <c r="E187" s="43" t="s">
        <v>32</v>
      </c>
      <c r="F187" s="60">
        <v>127531</v>
      </c>
      <c r="G187" s="61">
        <v>122260.11</v>
      </c>
      <c r="H187" s="44"/>
      <c r="I187" s="39">
        <f t="shared" si="3"/>
        <v>0.9586697352016372</v>
      </c>
    </row>
    <row r="188" spans="2:9" ht="15">
      <c r="B188" s="49"/>
      <c r="C188" s="50"/>
      <c r="D188" s="44">
        <v>4040</v>
      </c>
      <c r="E188" s="44" t="s">
        <v>33</v>
      </c>
      <c r="F188" s="60">
        <v>8565</v>
      </c>
      <c r="G188" s="61">
        <v>8564.5</v>
      </c>
      <c r="H188" s="44"/>
      <c r="I188" s="39">
        <f t="shared" si="3"/>
        <v>0.9999416228838295</v>
      </c>
    </row>
    <row r="189" spans="2:9" ht="15">
      <c r="B189" s="49"/>
      <c r="C189" s="50"/>
      <c r="D189" s="44">
        <v>4110</v>
      </c>
      <c r="E189" s="44" t="s">
        <v>34</v>
      </c>
      <c r="F189" s="60">
        <v>24135</v>
      </c>
      <c r="G189" s="61">
        <v>22008.17</v>
      </c>
      <c r="H189" s="44"/>
      <c r="I189" s="39">
        <f t="shared" si="3"/>
        <v>0.9118777708721773</v>
      </c>
    </row>
    <row r="190" spans="2:9" ht="15">
      <c r="B190" s="49"/>
      <c r="C190" s="50"/>
      <c r="D190" s="44">
        <v>4120</v>
      </c>
      <c r="E190" s="44" t="s">
        <v>35</v>
      </c>
      <c r="F190" s="60">
        <v>3961</v>
      </c>
      <c r="G190" s="61">
        <v>3547.26</v>
      </c>
      <c r="H190" s="44"/>
      <c r="I190" s="39">
        <f t="shared" si="3"/>
        <v>0.8955465791466802</v>
      </c>
    </row>
    <row r="191" spans="2:9" ht="15">
      <c r="B191" s="49"/>
      <c r="C191" s="50"/>
      <c r="D191" s="44">
        <v>4210</v>
      </c>
      <c r="E191" s="44" t="s">
        <v>20</v>
      </c>
      <c r="F191" s="60">
        <v>1000</v>
      </c>
      <c r="G191" s="61">
        <v>988.97</v>
      </c>
      <c r="H191" s="44"/>
      <c r="I191" s="39">
        <f t="shared" si="3"/>
        <v>0.98897</v>
      </c>
    </row>
    <row r="192" spans="2:9" ht="15">
      <c r="B192" s="49"/>
      <c r="C192" s="50"/>
      <c r="D192" s="44">
        <v>4240</v>
      </c>
      <c r="E192" s="43" t="s">
        <v>59</v>
      </c>
      <c r="F192" s="60">
        <v>1000</v>
      </c>
      <c r="G192" s="61">
        <v>984.15</v>
      </c>
      <c r="H192" s="44"/>
      <c r="I192" s="39">
        <f t="shared" si="3"/>
        <v>0.98415</v>
      </c>
    </row>
    <row r="193" spans="2:9" ht="15">
      <c r="B193" s="49"/>
      <c r="C193" s="50"/>
      <c r="D193" s="44">
        <v>4280</v>
      </c>
      <c r="E193" s="43" t="s">
        <v>45</v>
      </c>
      <c r="F193" s="60">
        <v>240</v>
      </c>
      <c r="G193" s="61">
        <v>200</v>
      </c>
      <c r="H193" s="44"/>
      <c r="I193" s="39">
        <f t="shared" si="3"/>
        <v>0.8333333333333334</v>
      </c>
    </row>
    <row r="194" spans="2:9" ht="15">
      <c r="B194" s="49"/>
      <c r="C194" s="50"/>
      <c r="D194" s="44">
        <v>4300</v>
      </c>
      <c r="E194" s="43" t="s">
        <v>13</v>
      </c>
      <c r="F194" s="60">
        <v>500</v>
      </c>
      <c r="G194" s="61">
        <v>383</v>
      </c>
      <c r="H194" s="44"/>
      <c r="I194" s="39">
        <f t="shared" si="3"/>
        <v>0.766</v>
      </c>
    </row>
    <row r="195" spans="2:9" ht="15">
      <c r="B195" s="49"/>
      <c r="C195" s="50"/>
      <c r="D195" s="44">
        <v>4410</v>
      </c>
      <c r="E195" s="43" t="s">
        <v>37</v>
      </c>
      <c r="F195" s="60">
        <v>300</v>
      </c>
      <c r="G195" s="61">
        <v>276.44</v>
      </c>
      <c r="H195" s="44"/>
      <c r="I195" s="39">
        <f t="shared" si="3"/>
        <v>0.9214666666666667</v>
      </c>
    </row>
    <row r="196" spans="2:9" ht="15">
      <c r="B196" s="49"/>
      <c r="C196" s="50"/>
      <c r="D196" s="44">
        <v>4440</v>
      </c>
      <c r="E196" s="43" t="s">
        <v>120</v>
      </c>
      <c r="F196" s="60">
        <v>7541</v>
      </c>
      <c r="G196" s="61">
        <v>7541</v>
      </c>
      <c r="H196" s="44"/>
      <c r="I196" s="39">
        <f t="shared" si="3"/>
        <v>1</v>
      </c>
    </row>
    <row r="197" spans="2:9" ht="30">
      <c r="B197" s="49"/>
      <c r="C197" s="50"/>
      <c r="D197" s="44">
        <v>4740</v>
      </c>
      <c r="E197" s="43" t="s">
        <v>38</v>
      </c>
      <c r="F197" s="60">
        <v>200</v>
      </c>
      <c r="G197" s="61">
        <v>200</v>
      </c>
      <c r="H197" s="44"/>
      <c r="I197" s="39">
        <f t="shared" si="3"/>
        <v>1</v>
      </c>
    </row>
    <row r="198" spans="2:9" s="16" customFormat="1" ht="15.75">
      <c r="B198" s="40"/>
      <c r="C198" s="4">
        <v>80104</v>
      </c>
      <c r="D198" s="2"/>
      <c r="E198" s="2" t="s">
        <v>62</v>
      </c>
      <c r="F198" s="23">
        <f>SUM(F199:F219)</f>
        <v>1857816</v>
      </c>
      <c r="G198" s="56">
        <f>SUM(G199:G219)</f>
        <v>1848597.4100000001</v>
      </c>
      <c r="H198" s="57">
        <f>SUM(H199:H219)</f>
        <v>0</v>
      </c>
      <c r="I198" s="39">
        <f t="shared" si="3"/>
        <v>0.9950379424011851</v>
      </c>
    </row>
    <row r="199" spans="2:9" ht="15">
      <c r="B199" s="49"/>
      <c r="C199" s="50"/>
      <c r="D199" s="44">
        <v>3020</v>
      </c>
      <c r="E199" s="43" t="s">
        <v>44</v>
      </c>
      <c r="F199" s="60">
        <v>4542</v>
      </c>
      <c r="G199" s="61">
        <v>4538.65</v>
      </c>
      <c r="H199" s="44"/>
      <c r="I199" s="39">
        <f t="shared" si="3"/>
        <v>0.999262439453985</v>
      </c>
    </row>
    <row r="200" spans="2:9" ht="15">
      <c r="B200" s="49"/>
      <c r="C200" s="50"/>
      <c r="D200" s="44">
        <v>4010</v>
      </c>
      <c r="E200" s="43" t="s">
        <v>32</v>
      </c>
      <c r="F200" s="60">
        <v>1269730</v>
      </c>
      <c r="G200" s="61">
        <v>1263059.63</v>
      </c>
      <c r="H200" s="44"/>
      <c r="I200" s="39">
        <f t="shared" si="3"/>
        <v>0.9947466232978663</v>
      </c>
    </row>
    <row r="201" spans="2:9" ht="15">
      <c r="B201" s="49"/>
      <c r="C201" s="50"/>
      <c r="D201" s="44">
        <v>4040</v>
      </c>
      <c r="E201" s="44" t="s">
        <v>33</v>
      </c>
      <c r="F201" s="60">
        <v>87933</v>
      </c>
      <c r="G201" s="61">
        <v>87932.1</v>
      </c>
      <c r="H201" s="44"/>
      <c r="I201" s="39">
        <f t="shared" si="3"/>
        <v>0.9999897649346662</v>
      </c>
    </row>
    <row r="202" spans="2:9" ht="15">
      <c r="B202" s="49"/>
      <c r="C202" s="50"/>
      <c r="D202" s="44">
        <v>4110</v>
      </c>
      <c r="E202" s="44" t="s">
        <v>34</v>
      </c>
      <c r="F202" s="60">
        <v>213374</v>
      </c>
      <c r="G202" s="61">
        <v>212930.09</v>
      </c>
      <c r="H202" s="44"/>
      <c r="I202" s="39">
        <f t="shared" si="3"/>
        <v>0.9979195684572628</v>
      </c>
    </row>
    <row r="203" spans="2:9" ht="15">
      <c r="B203" s="49"/>
      <c r="C203" s="50"/>
      <c r="D203" s="44">
        <v>4120</v>
      </c>
      <c r="E203" s="44" t="s">
        <v>35</v>
      </c>
      <c r="F203" s="60">
        <v>30577</v>
      </c>
      <c r="G203" s="61">
        <v>29008.84</v>
      </c>
      <c r="H203" s="44"/>
      <c r="I203" s="39">
        <f t="shared" si="3"/>
        <v>0.948714393171338</v>
      </c>
    </row>
    <row r="204" spans="2:9" ht="15">
      <c r="B204" s="49"/>
      <c r="C204" s="50"/>
      <c r="D204" s="44">
        <v>4170</v>
      </c>
      <c r="E204" s="44" t="s">
        <v>19</v>
      </c>
      <c r="F204" s="60">
        <v>7200</v>
      </c>
      <c r="G204" s="61">
        <v>7190.34</v>
      </c>
      <c r="H204" s="44"/>
      <c r="I204" s="39">
        <f t="shared" si="3"/>
        <v>0.9986583333333333</v>
      </c>
    </row>
    <row r="205" spans="2:9" ht="15">
      <c r="B205" s="49"/>
      <c r="C205" s="50"/>
      <c r="D205" s="44">
        <v>4210</v>
      </c>
      <c r="E205" s="44" t="s">
        <v>20</v>
      </c>
      <c r="F205" s="60">
        <v>27790</v>
      </c>
      <c r="G205" s="61">
        <v>27786.25</v>
      </c>
      <c r="H205" s="44"/>
      <c r="I205" s="39">
        <f t="shared" si="3"/>
        <v>0.9998650593738755</v>
      </c>
    </row>
    <row r="206" spans="2:9" ht="15">
      <c r="B206" s="49"/>
      <c r="C206" s="50"/>
      <c r="D206" s="44">
        <v>4240</v>
      </c>
      <c r="E206" s="43" t="s">
        <v>59</v>
      </c>
      <c r="F206" s="60">
        <v>8158</v>
      </c>
      <c r="G206" s="61">
        <v>8151.01</v>
      </c>
      <c r="H206" s="44"/>
      <c r="I206" s="39">
        <f t="shared" si="3"/>
        <v>0.9991431723461633</v>
      </c>
    </row>
    <row r="207" spans="2:9" ht="15">
      <c r="B207" s="49"/>
      <c r="C207" s="50"/>
      <c r="D207" s="44">
        <v>4260</v>
      </c>
      <c r="E207" s="44" t="s">
        <v>23</v>
      </c>
      <c r="F207" s="60">
        <v>60510</v>
      </c>
      <c r="G207" s="61">
        <v>60089.21</v>
      </c>
      <c r="H207" s="44"/>
      <c r="I207" s="39">
        <f t="shared" si="3"/>
        <v>0.9930459428193686</v>
      </c>
    </row>
    <row r="208" spans="2:9" ht="15">
      <c r="B208" s="49"/>
      <c r="C208" s="50"/>
      <c r="D208" s="44">
        <v>4270</v>
      </c>
      <c r="E208" s="44" t="s">
        <v>15</v>
      </c>
      <c r="F208" s="60">
        <v>8220</v>
      </c>
      <c r="G208" s="61">
        <v>8205.7</v>
      </c>
      <c r="H208" s="44"/>
      <c r="I208" s="39">
        <f t="shared" si="3"/>
        <v>0.9982603406326035</v>
      </c>
    </row>
    <row r="209" spans="2:9" ht="15">
      <c r="B209" s="49"/>
      <c r="C209" s="50"/>
      <c r="D209" s="44">
        <v>4280</v>
      </c>
      <c r="E209" s="43" t="s">
        <v>45</v>
      </c>
      <c r="F209" s="60">
        <v>1830</v>
      </c>
      <c r="G209" s="61">
        <v>1830</v>
      </c>
      <c r="H209" s="44"/>
      <c r="I209" s="39">
        <f t="shared" si="3"/>
        <v>1</v>
      </c>
    </row>
    <row r="210" spans="2:9" ht="15">
      <c r="B210" s="49"/>
      <c r="C210" s="50"/>
      <c r="D210" s="44">
        <v>4300</v>
      </c>
      <c r="E210" s="44" t="s">
        <v>13</v>
      </c>
      <c r="F210" s="60">
        <v>34860</v>
      </c>
      <c r="G210" s="61">
        <v>34844.37</v>
      </c>
      <c r="H210" s="44"/>
      <c r="I210" s="39">
        <f t="shared" si="3"/>
        <v>0.9995516351118762</v>
      </c>
    </row>
    <row r="211" spans="2:9" ht="15">
      <c r="B211" s="49"/>
      <c r="C211" s="50"/>
      <c r="D211" s="44">
        <v>4330</v>
      </c>
      <c r="E211" s="44" t="s">
        <v>78</v>
      </c>
      <c r="F211" s="60">
        <v>2205</v>
      </c>
      <c r="G211" s="61">
        <v>2205</v>
      </c>
      <c r="H211" s="44"/>
      <c r="I211" s="39">
        <f t="shared" si="3"/>
        <v>1</v>
      </c>
    </row>
    <row r="212" spans="2:9" ht="15">
      <c r="B212" s="49"/>
      <c r="C212" s="50"/>
      <c r="D212" s="44">
        <v>4350</v>
      </c>
      <c r="E212" s="44" t="s">
        <v>60</v>
      </c>
      <c r="F212" s="60">
        <v>1283</v>
      </c>
      <c r="G212" s="61">
        <v>1280.1</v>
      </c>
      <c r="H212" s="44"/>
      <c r="I212" s="39">
        <f t="shared" si="3"/>
        <v>0.9977396726422446</v>
      </c>
    </row>
    <row r="213" spans="2:9" ht="30">
      <c r="B213" s="49"/>
      <c r="C213" s="50"/>
      <c r="D213" s="44">
        <v>4370</v>
      </c>
      <c r="E213" s="43" t="s">
        <v>42</v>
      </c>
      <c r="F213" s="60">
        <v>3000</v>
      </c>
      <c r="G213" s="61">
        <v>2989.29</v>
      </c>
      <c r="H213" s="44"/>
      <c r="I213" s="39">
        <f t="shared" si="3"/>
        <v>0.99643</v>
      </c>
    </row>
    <row r="214" spans="2:9" ht="15">
      <c r="B214" s="49"/>
      <c r="C214" s="50"/>
      <c r="D214" s="44">
        <v>4410</v>
      </c>
      <c r="E214" s="43" t="s">
        <v>37</v>
      </c>
      <c r="F214" s="60">
        <v>1455</v>
      </c>
      <c r="G214" s="61">
        <v>1430.82</v>
      </c>
      <c r="H214" s="44"/>
      <c r="I214" s="39">
        <f t="shared" si="3"/>
        <v>0.983381443298969</v>
      </c>
    </row>
    <row r="215" spans="2:9" ht="15">
      <c r="B215" s="49"/>
      <c r="C215" s="50"/>
      <c r="D215" s="44">
        <v>4430</v>
      </c>
      <c r="E215" s="44" t="s">
        <v>14</v>
      </c>
      <c r="F215" s="60">
        <v>1330</v>
      </c>
      <c r="G215" s="61">
        <v>1322</v>
      </c>
      <c r="H215" s="44"/>
      <c r="I215" s="39">
        <f t="shared" si="3"/>
        <v>0.9939849624060151</v>
      </c>
    </row>
    <row r="216" spans="2:9" ht="15">
      <c r="B216" s="49"/>
      <c r="C216" s="50"/>
      <c r="D216" s="44">
        <v>4440</v>
      </c>
      <c r="E216" s="44" t="s">
        <v>46</v>
      </c>
      <c r="F216" s="60">
        <v>87799</v>
      </c>
      <c r="G216" s="61">
        <v>87799</v>
      </c>
      <c r="H216" s="44"/>
      <c r="I216" s="39">
        <f t="shared" si="3"/>
        <v>1</v>
      </c>
    </row>
    <row r="217" spans="2:9" ht="30">
      <c r="B217" s="49"/>
      <c r="C217" s="50"/>
      <c r="D217" s="44">
        <v>4700</v>
      </c>
      <c r="E217" s="43" t="s">
        <v>63</v>
      </c>
      <c r="F217" s="60">
        <v>1000</v>
      </c>
      <c r="G217" s="61">
        <v>998.9</v>
      </c>
      <c r="H217" s="44"/>
      <c r="I217" s="39">
        <f t="shared" si="3"/>
        <v>0.9989</v>
      </c>
    </row>
    <row r="218" spans="2:9" ht="30">
      <c r="B218" s="49"/>
      <c r="C218" s="50"/>
      <c r="D218" s="44">
        <v>4740</v>
      </c>
      <c r="E218" s="43" t="s">
        <v>38</v>
      </c>
      <c r="F218" s="60">
        <v>563</v>
      </c>
      <c r="G218" s="61">
        <v>558.15</v>
      </c>
      <c r="H218" s="44"/>
      <c r="I218" s="39">
        <f aca="true" t="shared" si="4" ref="I218:I278">SUM(G218/F218)</f>
        <v>0.9913854351687389</v>
      </c>
    </row>
    <row r="219" spans="2:9" ht="30">
      <c r="B219" s="49"/>
      <c r="C219" s="50"/>
      <c r="D219" s="44">
        <v>4750</v>
      </c>
      <c r="E219" s="43" t="s">
        <v>39</v>
      </c>
      <c r="F219" s="60">
        <v>4457</v>
      </c>
      <c r="G219" s="61">
        <v>4447.96</v>
      </c>
      <c r="H219" s="44"/>
      <c r="I219" s="39">
        <f t="shared" si="4"/>
        <v>0.9979717298631366</v>
      </c>
    </row>
    <row r="220" spans="2:9" s="16" customFormat="1" ht="15.75">
      <c r="B220" s="40"/>
      <c r="C220" s="4">
        <v>80110</v>
      </c>
      <c r="D220" s="2"/>
      <c r="E220" s="2" t="s">
        <v>64</v>
      </c>
      <c r="F220" s="23">
        <f>SUM(F221:F241)</f>
        <v>2536874</v>
      </c>
      <c r="G220" s="56">
        <f>SUM(G221:G241)</f>
        <v>2436667.5000000005</v>
      </c>
      <c r="H220" s="57">
        <f>SUM(H222:H241)</f>
        <v>0</v>
      </c>
      <c r="I220" s="39">
        <f t="shared" si="4"/>
        <v>0.9605000090662762</v>
      </c>
    </row>
    <row r="221" spans="2:9" s="16" customFormat="1" ht="15.75">
      <c r="B221" s="40"/>
      <c r="C221" s="4"/>
      <c r="D221" s="44">
        <v>2540</v>
      </c>
      <c r="E221" s="44" t="s">
        <v>112</v>
      </c>
      <c r="F221" s="58">
        <v>216484</v>
      </c>
      <c r="G221" s="59">
        <v>216484</v>
      </c>
      <c r="H221" s="57"/>
      <c r="I221" s="39">
        <f t="shared" si="4"/>
        <v>1</v>
      </c>
    </row>
    <row r="222" spans="2:11" s="17" customFormat="1" ht="15">
      <c r="B222" s="49"/>
      <c r="C222" s="50"/>
      <c r="D222" s="44">
        <v>3020</v>
      </c>
      <c r="E222" s="43" t="s">
        <v>44</v>
      </c>
      <c r="F222" s="60">
        <v>3216</v>
      </c>
      <c r="G222" s="61">
        <v>3139.89</v>
      </c>
      <c r="H222" s="44"/>
      <c r="I222" s="39">
        <f t="shared" si="4"/>
        <v>0.9763339552238806</v>
      </c>
      <c r="J222" s="10"/>
      <c r="K222" s="10"/>
    </row>
    <row r="223" spans="2:11" s="17" customFormat="1" ht="15">
      <c r="B223" s="49"/>
      <c r="C223" s="50"/>
      <c r="D223" s="44">
        <v>4010</v>
      </c>
      <c r="E223" s="43" t="s">
        <v>32</v>
      </c>
      <c r="F223" s="60">
        <v>1472229</v>
      </c>
      <c r="G223" s="61">
        <v>1471990.35</v>
      </c>
      <c r="H223" s="44"/>
      <c r="I223" s="39">
        <f t="shared" si="4"/>
        <v>0.9998378988594846</v>
      </c>
      <c r="J223" s="10"/>
      <c r="K223" s="10"/>
    </row>
    <row r="224" spans="2:11" s="17" customFormat="1" ht="15">
      <c r="B224" s="49"/>
      <c r="C224" s="50"/>
      <c r="D224" s="44">
        <v>4040</v>
      </c>
      <c r="E224" s="44" t="s">
        <v>33</v>
      </c>
      <c r="F224" s="60">
        <v>102949</v>
      </c>
      <c r="G224" s="61">
        <v>102948.7</v>
      </c>
      <c r="H224" s="44"/>
      <c r="I224" s="39">
        <f t="shared" si="4"/>
        <v>0.9999970859357545</v>
      </c>
      <c r="J224" s="10"/>
      <c r="K224" s="10"/>
    </row>
    <row r="225" spans="2:11" s="17" customFormat="1" ht="15">
      <c r="B225" s="49"/>
      <c r="C225" s="50"/>
      <c r="D225" s="44">
        <v>4110</v>
      </c>
      <c r="E225" s="44" t="s">
        <v>34</v>
      </c>
      <c r="F225" s="60">
        <v>239976</v>
      </c>
      <c r="G225" s="61">
        <v>239974.96</v>
      </c>
      <c r="H225" s="44"/>
      <c r="I225" s="39">
        <f t="shared" si="4"/>
        <v>0.99999566623329</v>
      </c>
      <c r="J225" s="10"/>
      <c r="K225" s="10"/>
    </row>
    <row r="226" spans="2:11" s="17" customFormat="1" ht="15">
      <c r="B226" s="49"/>
      <c r="C226" s="50"/>
      <c r="D226" s="44">
        <v>4120</v>
      </c>
      <c r="E226" s="44" t="s">
        <v>35</v>
      </c>
      <c r="F226" s="60">
        <v>35985</v>
      </c>
      <c r="G226" s="61">
        <v>35907.2</v>
      </c>
      <c r="H226" s="44"/>
      <c r="I226" s="39">
        <f t="shared" si="4"/>
        <v>0.9978379880505766</v>
      </c>
      <c r="J226" s="10"/>
      <c r="K226" s="10"/>
    </row>
    <row r="227" spans="2:11" s="17" customFormat="1" ht="15">
      <c r="B227" s="49"/>
      <c r="C227" s="50"/>
      <c r="D227" s="44">
        <v>4170</v>
      </c>
      <c r="E227" s="44" t="s">
        <v>19</v>
      </c>
      <c r="F227" s="60">
        <v>337</v>
      </c>
      <c r="G227" s="61">
        <v>61</v>
      </c>
      <c r="H227" s="44"/>
      <c r="I227" s="39">
        <f t="shared" si="4"/>
        <v>0.18100890207715134</v>
      </c>
      <c r="J227" s="10"/>
      <c r="K227" s="10"/>
    </row>
    <row r="228" spans="2:11" s="17" customFormat="1" ht="15">
      <c r="B228" s="49"/>
      <c r="C228" s="50"/>
      <c r="D228" s="44">
        <v>4210</v>
      </c>
      <c r="E228" s="44" t="s">
        <v>20</v>
      </c>
      <c r="F228" s="60">
        <v>40500</v>
      </c>
      <c r="G228" s="61">
        <v>40226.39</v>
      </c>
      <c r="H228" s="44"/>
      <c r="I228" s="39">
        <f t="shared" si="4"/>
        <v>0.9932441975308642</v>
      </c>
      <c r="J228" s="10"/>
      <c r="K228" s="10"/>
    </row>
    <row r="229" spans="2:11" s="17" customFormat="1" ht="15">
      <c r="B229" s="49"/>
      <c r="C229" s="50"/>
      <c r="D229" s="44">
        <v>4240</v>
      </c>
      <c r="E229" s="43" t="s">
        <v>59</v>
      </c>
      <c r="F229" s="60">
        <v>1000</v>
      </c>
      <c r="G229" s="61">
        <v>457.25</v>
      </c>
      <c r="H229" s="44"/>
      <c r="I229" s="39">
        <f t="shared" si="4"/>
        <v>0.45725</v>
      </c>
      <c r="J229" s="10"/>
      <c r="K229" s="10"/>
    </row>
    <row r="230" spans="2:11" s="17" customFormat="1" ht="15">
      <c r="B230" s="49"/>
      <c r="C230" s="50"/>
      <c r="D230" s="44">
        <v>4260</v>
      </c>
      <c r="E230" s="44" t="s">
        <v>23</v>
      </c>
      <c r="F230" s="60">
        <v>115700</v>
      </c>
      <c r="G230" s="61">
        <v>110158.21</v>
      </c>
      <c r="H230" s="44"/>
      <c r="I230" s="39">
        <f t="shared" si="4"/>
        <v>0.9521020743301642</v>
      </c>
      <c r="J230" s="10"/>
      <c r="K230" s="10"/>
    </row>
    <row r="231" spans="2:11" s="17" customFormat="1" ht="15">
      <c r="B231" s="49"/>
      <c r="C231" s="50"/>
      <c r="D231" s="44">
        <v>4270</v>
      </c>
      <c r="E231" s="44" t="s">
        <v>15</v>
      </c>
      <c r="F231" s="60">
        <v>188000</v>
      </c>
      <c r="G231" s="61">
        <v>96112.31</v>
      </c>
      <c r="H231" s="44"/>
      <c r="I231" s="39">
        <f t="shared" si="4"/>
        <v>0.5112356914893617</v>
      </c>
      <c r="J231" s="10"/>
      <c r="K231" s="10"/>
    </row>
    <row r="232" spans="2:11" s="17" customFormat="1" ht="15">
      <c r="B232" s="49"/>
      <c r="C232" s="50"/>
      <c r="D232" s="44">
        <v>4280</v>
      </c>
      <c r="E232" s="43" t="s">
        <v>45</v>
      </c>
      <c r="F232" s="60">
        <v>1050</v>
      </c>
      <c r="G232" s="61">
        <v>1050</v>
      </c>
      <c r="H232" s="44"/>
      <c r="I232" s="39">
        <f t="shared" si="4"/>
        <v>1</v>
      </c>
      <c r="J232" s="10"/>
      <c r="K232" s="10"/>
    </row>
    <row r="233" spans="2:11" s="17" customFormat="1" ht="15">
      <c r="B233" s="49"/>
      <c r="C233" s="50"/>
      <c r="D233" s="44">
        <v>4300</v>
      </c>
      <c r="E233" s="44" t="s">
        <v>13</v>
      </c>
      <c r="F233" s="60">
        <v>16000</v>
      </c>
      <c r="G233" s="61">
        <v>15927.7</v>
      </c>
      <c r="H233" s="44"/>
      <c r="I233" s="39">
        <f t="shared" si="4"/>
        <v>0.9954812500000001</v>
      </c>
      <c r="J233" s="10"/>
      <c r="K233" s="10"/>
    </row>
    <row r="234" spans="2:11" s="17" customFormat="1" ht="15">
      <c r="B234" s="49"/>
      <c r="C234" s="50"/>
      <c r="D234" s="44">
        <v>4350</v>
      </c>
      <c r="E234" s="44" t="s">
        <v>36</v>
      </c>
      <c r="F234" s="60">
        <v>2693</v>
      </c>
      <c r="G234" s="61">
        <v>2689.16</v>
      </c>
      <c r="H234" s="44"/>
      <c r="I234" s="39">
        <f t="shared" si="4"/>
        <v>0.9985740809506126</v>
      </c>
      <c r="J234" s="10"/>
      <c r="K234" s="10"/>
    </row>
    <row r="235" spans="2:11" s="17" customFormat="1" ht="24" customHeight="1">
      <c r="B235" s="49"/>
      <c r="C235" s="50"/>
      <c r="D235" s="44">
        <v>4370</v>
      </c>
      <c r="E235" s="43" t="s">
        <v>119</v>
      </c>
      <c r="F235" s="60">
        <v>3460</v>
      </c>
      <c r="G235" s="61">
        <v>3432.32</v>
      </c>
      <c r="H235" s="44"/>
      <c r="I235" s="39">
        <f t="shared" si="4"/>
        <v>0.992</v>
      </c>
      <c r="J235" s="10"/>
      <c r="K235" s="10"/>
    </row>
    <row r="236" spans="2:9" ht="15">
      <c r="B236" s="49"/>
      <c r="C236" s="50"/>
      <c r="D236" s="44">
        <v>4410</v>
      </c>
      <c r="E236" s="43" t="s">
        <v>37</v>
      </c>
      <c r="F236" s="60">
        <v>1900</v>
      </c>
      <c r="G236" s="61">
        <v>1314.84</v>
      </c>
      <c r="H236" s="44"/>
      <c r="I236" s="39">
        <f t="shared" si="4"/>
        <v>0.6920210526315789</v>
      </c>
    </row>
    <row r="237" spans="2:9" ht="15">
      <c r="B237" s="49"/>
      <c r="C237" s="50"/>
      <c r="D237" s="44">
        <v>4430</v>
      </c>
      <c r="E237" s="44" t="s">
        <v>14</v>
      </c>
      <c r="F237" s="60">
        <v>1000</v>
      </c>
      <c r="G237" s="61">
        <v>988</v>
      </c>
      <c r="H237" s="44"/>
      <c r="I237" s="39">
        <f t="shared" si="4"/>
        <v>0.988</v>
      </c>
    </row>
    <row r="238" spans="2:9" ht="15">
      <c r="B238" s="49"/>
      <c r="C238" s="50"/>
      <c r="D238" s="44">
        <v>4440</v>
      </c>
      <c r="E238" s="44" t="s">
        <v>46</v>
      </c>
      <c r="F238" s="60">
        <v>88621</v>
      </c>
      <c r="G238" s="61">
        <v>88621</v>
      </c>
      <c r="H238" s="44"/>
      <c r="I238" s="39">
        <f t="shared" si="4"/>
        <v>1</v>
      </c>
    </row>
    <row r="239" spans="2:9" ht="24" customHeight="1">
      <c r="B239" s="49"/>
      <c r="C239" s="50"/>
      <c r="D239" s="44">
        <v>4700</v>
      </c>
      <c r="E239" s="43" t="s">
        <v>48</v>
      </c>
      <c r="F239" s="60">
        <v>2000</v>
      </c>
      <c r="G239" s="61">
        <v>1500</v>
      </c>
      <c r="H239" s="44"/>
      <c r="I239" s="39">
        <f t="shared" si="4"/>
        <v>0.75</v>
      </c>
    </row>
    <row r="240" spans="2:9" ht="30">
      <c r="B240" s="49"/>
      <c r="C240" s="50"/>
      <c r="D240" s="44">
        <v>4740</v>
      </c>
      <c r="E240" s="43" t="s">
        <v>38</v>
      </c>
      <c r="F240" s="60">
        <v>170</v>
      </c>
      <c r="G240" s="61">
        <v>168.02</v>
      </c>
      <c r="H240" s="44"/>
      <c r="I240" s="39">
        <f t="shared" si="4"/>
        <v>0.9883529411764707</v>
      </c>
    </row>
    <row r="241" spans="2:9" ht="30">
      <c r="B241" s="49"/>
      <c r="C241" s="50"/>
      <c r="D241" s="44">
        <v>4750</v>
      </c>
      <c r="E241" s="43" t="s">
        <v>39</v>
      </c>
      <c r="F241" s="60">
        <v>3604</v>
      </c>
      <c r="G241" s="61">
        <v>3516.2</v>
      </c>
      <c r="H241" s="44"/>
      <c r="I241" s="39">
        <f t="shared" si="4"/>
        <v>0.9756381798002219</v>
      </c>
    </row>
    <row r="242" spans="2:9" s="16" customFormat="1" ht="15.75">
      <c r="B242" s="40"/>
      <c r="C242" s="4">
        <v>80113</v>
      </c>
      <c r="D242" s="2"/>
      <c r="E242" s="2" t="s">
        <v>65</v>
      </c>
      <c r="F242" s="23">
        <f>SUM(F243,F244,F245,F246)</f>
        <v>169310</v>
      </c>
      <c r="G242" s="56">
        <f>SUM(G243:G246)</f>
        <v>168402.97</v>
      </c>
      <c r="H242" s="57">
        <f>H245+H246</f>
        <v>0</v>
      </c>
      <c r="I242" s="39">
        <f t="shared" si="4"/>
        <v>0.9946427854231883</v>
      </c>
    </row>
    <row r="243" spans="2:9" s="16" customFormat="1" ht="15.75">
      <c r="B243" s="40"/>
      <c r="C243" s="4"/>
      <c r="D243" s="44">
        <v>4110</v>
      </c>
      <c r="E243" s="44" t="s">
        <v>34</v>
      </c>
      <c r="F243" s="58">
        <v>3910</v>
      </c>
      <c r="G243" s="59">
        <v>3889.19</v>
      </c>
      <c r="H243" s="57"/>
      <c r="I243" s="39">
        <f t="shared" si="4"/>
        <v>0.9946777493606138</v>
      </c>
    </row>
    <row r="244" spans="2:9" s="16" customFormat="1" ht="15.75">
      <c r="B244" s="40"/>
      <c r="C244" s="4"/>
      <c r="D244" s="44">
        <v>4120</v>
      </c>
      <c r="E244" s="44" t="s">
        <v>35</v>
      </c>
      <c r="F244" s="58">
        <v>130</v>
      </c>
      <c r="G244" s="59">
        <v>126.45</v>
      </c>
      <c r="H244" s="57"/>
      <c r="I244" s="39">
        <f t="shared" si="4"/>
        <v>0.9726923076923077</v>
      </c>
    </row>
    <row r="245" spans="2:9" ht="15">
      <c r="B245" s="49"/>
      <c r="C245" s="50"/>
      <c r="D245" s="44">
        <v>4170</v>
      </c>
      <c r="E245" s="44" t="s">
        <v>19</v>
      </c>
      <c r="F245" s="60">
        <v>28570</v>
      </c>
      <c r="G245" s="61">
        <v>28427.51</v>
      </c>
      <c r="H245" s="44"/>
      <c r="I245" s="39">
        <f t="shared" si="4"/>
        <v>0.9950126006300315</v>
      </c>
    </row>
    <row r="246" spans="2:9" ht="15">
      <c r="B246" s="49"/>
      <c r="C246" s="50"/>
      <c r="D246" s="44">
        <v>4300</v>
      </c>
      <c r="E246" s="44" t="s">
        <v>13</v>
      </c>
      <c r="F246" s="60">
        <v>136700</v>
      </c>
      <c r="G246" s="61">
        <v>135959.82</v>
      </c>
      <c r="H246" s="44"/>
      <c r="I246" s="39">
        <f t="shared" si="4"/>
        <v>0.9945853694220922</v>
      </c>
    </row>
    <row r="247" spans="2:9" s="16" customFormat="1" ht="15.75">
      <c r="B247" s="40"/>
      <c r="C247" s="4">
        <v>80114</v>
      </c>
      <c r="D247" s="2"/>
      <c r="E247" s="5" t="s">
        <v>66</v>
      </c>
      <c r="F247" s="23">
        <f>SUM(F248:F263)</f>
        <v>263850</v>
      </c>
      <c r="G247" s="56">
        <f>SUM(G248:G263)</f>
        <v>263599.13000000006</v>
      </c>
      <c r="H247" s="57">
        <f>SUM(H248:H263)</f>
        <v>0</v>
      </c>
      <c r="I247" s="39">
        <f t="shared" si="4"/>
        <v>0.9990491946181544</v>
      </c>
    </row>
    <row r="248" spans="2:9" ht="15">
      <c r="B248" s="49"/>
      <c r="C248" s="50"/>
      <c r="D248" s="44">
        <v>3020</v>
      </c>
      <c r="E248" s="43" t="s">
        <v>44</v>
      </c>
      <c r="F248" s="60">
        <v>700</v>
      </c>
      <c r="G248" s="61">
        <v>686.74</v>
      </c>
      <c r="H248" s="44"/>
      <c r="I248" s="39">
        <f t="shared" si="4"/>
        <v>0.9810571428571428</v>
      </c>
    </row>
    <row r="249" spans="2:9" ht="15">
      <c r="B249" s="49"/>
      <c r="C249" s="50"/>
      <c r="D249" s="44">
        <v>4010</v>
      </c>
      <c r="E249" s="43" t="s">
        <v>32</v>
      </c>
      <c r="F249" s="60">
        <v>164120</v>
      </c>
      <c r="G249" s="61">
        <v>164112.26</v>
      </c>
      <c r="H249" s="44"/>
      <c r="I249" s="39">
        <f t="shared" si="4"/>
        <v>0.9999528393858154</v>
      </c>
    </row>
    <row r="250" spans="2:9" ht="15">
      <c r="B250" s="49"/>
      <c r="C250" s="50"/>
      <c r="D250" s="44">
        <v>4040</v>
      </c>
      <c r="E250" s="44" t="s">
        <v>33</v>
      </c>
      <c r="F250" s="60">
        <v>10345</v>
      </c>
      <c r="G250" s="61">
        <v>10344.7</v>
      </c>
      <c r="H250" s="44"/>
      <c r="I250" s="39">
        <f t="shared" si="4"/>
        <v>0.9999710004833253</v>
      </c>
    </row>
    <row r="251" spans="2:9" ht="15">
      <c r="B251" s="49"/>
      <c r="C251" s="50"/>
      <c r="D251" s="44">
        <v>4110</v>
      </c>
      <c r="E251" s="44" t="s">
        <v>34</v>
      </c>
      <c r="F251" s="60">
        <v>27740</v>
      </c>
      <c r="G251" s="61">
        <v>27739.73</v>
      </c>
      <c r="H251" s="44"/>
      <c r="I251" s="39">
        <f t="shared" si="4"/>
        <v>0.9999902667627973</v>
      </c>
    </row>
    <row r="252" spans="2:9" ht="15">
      <c r="B252" s="49"/>
      <c r="C252" s="50"/>
      <c r="D252" s="44">
        <v>4120</v>
      </c>
      <c r="E252" s="44" t="s">
        <v>35</v>
      </c>
      <c r="F252" s="60">
        <v>2900</v>
      </c>
      <c r="G252" s="61">
        <v>2882.7</v>
      </c>
      <c r="H252" s="44"/>
      <c r="I252" s="39">
        <f t="shared" si="4"/>
        <v>0.9940344827586206</v>
      </c>
    </row>
    <row r="253" spans="2:9" ht="15">
      <c r="B253" s="49"/>
      <c r="C253" s="50"/>
      <c r="D253" s="44">
        <v>4170</v>
      </c>
      <c r="E253" s="44" t="s">
        <v>19</v>
      </c>
      <c r="F253" s="60">
        <v>1630</v>
      </c>
      <c r="G253" s="61">
        <v>1630</v>
      </c>
      <c r="H253" s="44"/>
      <c r="I253" s="39">
        <f t="shared" si="4"/>
        <v>1</v>
      </c>
    </row>
    <row r="254" spans="2:9" ht="15">
      <c r="B254" s="49"/>
      <c r="C254" s="50"/>
      <c r="D254" s="44">
        <v>4210</v>
      </c>
      <c r="E254" s="44" t="s">
        <v>20</v>
      </c>
      <c r="F254" s="60">
        <v>6100</v>
      </c>
      <c r="G254" s="61">
        <v>6097.14</v>
      </c>
      <c r="H254" s="44"/>
      <c r="I254" s="39">
        <f t="shared" si="4"/>
        <v>0.9995311475409837</v>
      </c>
    </row>
    <row r="255" spans="2:9" ht="15">
      <c r="B255" s="49"/>
      <c r="C255" s="50"/>
      <c r="D255" s="44">
        <v>4280</v>
      </c>
      <c r="E255" s="44" t="s">
        <v>45</v>
      </c>
      <c r="F255" s="60">
        <v>100</v>
      </c>
      <c r="G255" s="61">
        <v>100</v>
      </c>
      <c r="H255" s="44"/>
      <c r="I255" s="39">
        <f t="shared" si="4"/>
        <v>1</v>
      </c>
    </row>
    <row r="256" spans="2:9" ht="15">
      <c r="B256" s="49"/>
      <c r="C256" s="50"/>
      <c r="D256" s="44">
        <v>4300</v>
      </c>
      <c r="E256" s="44" t="s">
        <v>13</v>
      </c>
      <c r="F256" s="60">
        <v>4145</v>
      </c>
      <c r="G256" s="61">
        <v>4125.82</v>
      </c>
      <c r="H256" s="44"/>
      <c r="I256" s="39">
        <f t="shared" si="4"/>
        <v>0.9953727382388419</v>
      </c>
    </row>
    <row r="257" spans="2:9" ht="30">
      <c r="B257" s="49"/>
      <c r="C257" s="50"/>
      <c r="D257" s="44">
        <v>4370</v>
      </c>
      <c r="E257" s="43" t="s">
        <v>67</v>
      </c>
      <c r="F257" s="60">
        <v>2900</v>
      </c>
      <c r="G257" s="61">
        <v>2793.53</v>
      </c>
      <c r="H257" s="44"/>
      <c r="I257" s="39">
        <f t="shared" si="4"/>
        <v>0.9632862068965518</v>
      </c>
    </row>
    <row r="258" spans="2:9" ht="15">
      <c r="B258" s="49"/>
      <c r="C258" s="50"/>
      <c r="D258" s="44">
        <v>4410</v>
      </c>
      <c r="E258" s="43" t="s">
        <v>37</v>
      </c>
      <c r="F258" s="60">
        <v>770</v>
      </c>
      <c r="G258" s="61">
        <v>738.49</v>
      </c>
      <c r="H258" s="44"/>
      <c r="I258" s="39">
        <f t="shared" si="4"/>
        <v>0.9590779220779221</v>
      </c>
    </row>
    <row r="259" spans="2:9" ht="15">
      <c r="B259" s="49"/>
      <c r="C259" s="50"/>
      <c r="D259" s="44">
        <v>4430</v>
      </c>
      <c r="E259" s="44" t="s">
        <v>14</v>
      </c>
      <c r="F259" s="60">
        <v>210</v>
      </c>
      <c r="G259" s="61">
        <v>201</v>
      </c>
      <c r="H259" s="44"/>
      <c r="I259" s="39">
        <f t="shared" si="4"/>
        <v>0.9571428571428572</v>
      </c>
    </row>
    <row r="260" spans="2:9" ht="15">
      <c r="B260" s="49"/>
      <c r="C260" s="50"/>
      <c r="D260" s="44">
        <v>4440</v>
      </c>
      <c r="E260" s="44" t="s">
        <v>46</v>
      </c>
      <c r="F260" s="60">
        <v>19290</v>
      </c>
      <c r="G260" s="61">
        <v>19290</v>
      </c>
      <c r="H260" s="44"/>
      <c r="I260" s="39">
        <f t="shared" si="4"/>
        <v>1</v>
      </c>
    </row>
    <row r="261" spans="2:9" ht="30">
      <c r="B261" s="49"/>
      <c r="C261" s="50"/>
      <c r="D261" s="44">
        <v>4700</v>
      </c>
      <c r="E261" s="43" t="s">
        <v>63</v>
      </c>
      <c r="F261" s="60">
        <v>600</v>
      </c>
      <c r="G261" s="61">
        <v>600</v>
      </c>
      <c r="H261" s="44"/>
      <c r="I261" s="39">
        <f t="shared" si="4"/>
        <v>1</v>
      </c>
    </row>
    <row r="262" spans="2:9" ht="30">
      <c r="B262" s="49"/>
      <c r="C262" s="50"/>
      <c r="D262" s="44">
        <v>4740</v>
      </c>
      <c r="E262" s="43" t="s">
        <v>38</v>
      </c>
      <c r="F262" s="60">
        <v>500</v>
      </c>
      <c r="G262" s="61">
        <v>493.75</v>
      </c>
      <c r="H262" s="44"/>
      <c r="I262" s="39">
        <f t="shared" si="4"/>
        <v>0.9875</v>
      </c>
    </row>
    <row r="263" spans="2:9" ht="30">
      <c r="B263" s="49"/>
      <c r="C263" s="50"/>
      <c r="D263" s="44">
        <v>4750</v>
      </c>
      <c r="E263" s="43" t="s">
        <v>39</v>
      </c>
      <c r="F263" s="60">
        <v>21800</v>
      </c>
      <c r="G263" s="61">
        <v>21763.27</v>
      </c>
      <c r="H263" s="44"/>
      <c r="I263" s="39">
        <f t="shared" si="4"/>
        <v>0.9983151376146789</v>
      </c>
    </row>
    <row r="264" spans="2:9" s="16" customFormat="1" ht="15.75">
      <c r="B264" s="40"/>
      <c r="C264" s="4">
        <v>80146</v>
      </c>
      <c r="D264" s="2"/>
      <c r="E264" s="2" t="s">
        <v>68</v>
      </c>
      <c r="F264" s="23">
        <f>SUM(F265,F266)</f>
        <v>17774</v>
      </c>
      <c r="G264" s="56">
        <f>SUM(G265,G266)</f>
        <v>17350</v>
      </c>
      <c r="H264" s="57">
        <f>H265+H266</f>
        <v>0</v>
      </c>
      <c r="I264" s="39">
        <f t="shared" si="4"/>
        <v>0.9761449307977945</v>
      </c>
    </row>
    <row r="265" spans="2:9" ht="15">
      <c r="B265" s="49"/>
      <c r="C265" s="50"/>
      <c r="D265" s="44">
        <v>4170</v>
      </c>
      <c r="E265" s="44" t="s">
        <v>19</v>
      </c>
      <c r="F265" s="60">
        <v>774</v>
      </c>
      <c r="G265" s="61">
        <v>350</v>
      </c>
      <c r="H265" s="44"/>
      <c r="I265" s="39">
        <f t="shared" si="4"/>
        <v>0.45219638242894056</v>
      </c>
    </row>
    <row r="266" spans="2:9" ht="15">
      <c r="B266" s="49"/>
      <c r="C266" s="50"/>
      <c r="D266" s="44">
        <v>4300</v>
      </c>
      <c r="E266" s="44" t="s">
        <v>13</v>
      </c>
      <c r="F266" s="60">
        <v>17000</v>
      </c>
      <c r="G266" s="61">
        <v>17000</v>
      </c>
      <c r="H266" s="44"/>
      <c r="I266" s="39">
        <f t="shared" si="4"/>
        <v>1</v>
      </c>
    </row>
    <row r="267" spans="2:9" s="16" customFormat="1" ht="15.75">
      <c r="B267" s="40"/>
      <c r="C267" s="4">
        <v>80148</v>
      </c>
      <c r="D267" s="2"/>
      <c r="E267" s="2" t="s">
        <v>107</v>
      </c>
      <c r="F267" s="23">
        <f>SUM(F268:F278)</f>
        <v>221644</v>
      </c>
      <c r="G267" s="24">
        <f>SUM(G268:G278)</f>
        <v>219849.91</v>
      </c>
      <c r="H267" s="57">
        <f>H269</f>
        <v>0</v>
      </c>
      <c r="I267" s="39">
        <f t="shared" si="4"/>
        <v>0.9919055331973796</v>
      </c>
    </row>
    <row r="268" spans="2:9" s="16" customFormat="1" ht="15.75">
      <c r="B268" s="40"/>
      <c r="C268" s="4"/>
      <c r="D268" s="44">
        <v>3020</v>
      </c>
      <c r="E268" s="43" t="s">
        <v>44</v>
      </c>
      <c r="F268" s="60">
        <v>1400</v>
      </c>
      <c r="G268" s="61">
        <v>1261.16</v>
      </c>
      <c r="H268" s="57"/>
      <c r="I268" s="39">
        <f t="shared" si="4"/>
        <v>0.9008285714285715</v>
      </c>
    </row>
    <row r="269" spans="2:9" ht="15">
      <c r="B269" s="49"/>
      <c r="C269" s="50"/>
      <c r="D269" s="44">
        <v>4010</v>
      </c>
      <c r="E269" s="43" t="s">
        <v>32</v>
      </c>
      <c r="F269" s="69">
        <v>155256</v>
      </c>
      <c r="G269" s="59">
        <v>155215.71</v>
      </c>
      <c r="H269" s="44"/>
      <c r="I269" s="39">
        <f t="shared" si="4"/>
        <v>0.9997404931210387</v>
      </c>
    </row>
    <row r="270" spans="2:9" ht="15">
      <c r="B270" s="49"/>
      <c r="C270" s="50"/>
      <c r="D270" s="44">
        <v>4040</v>
      </c>
      <c r="E270" s="44" t="s">
        <v>33</v>
      </c>
      <c r="F270" s="60">
        <v>10832</v>
      </c>
      <c r="G270" s="61">
        <v>10831.3</v>
      </c>
      <c r="H270" s="44"/>
      <c r="I270" s="39">
        <f t="shared" si="4"/>
        <v>0.9999353766617429</v>
      </c>
    </row>
    <row r="271" spans="2:9" ht="15">
      <c r="B271" s="49"/>
      <c r="C271" s="50"/>
      <c r="D271" s="44">
        <v>4110</v>
      </c>
      <c r="E271" s="44" t="s">
        <v>34</v>
      </c>
      <c r="F271" s="60">
        <v>23249</v>
      </c>
      <c r="G271" s="61">
        <v>22835.95</v>
      </c>
      <c r="H271" s="44"/>
      <c r="I271" s="39">
        <f t="shared" si="4"/>
        <v>0.9822336444578261</v>
      </c>
    </row>
    <row r="272" spans="2:9" ht="15">
      <c r="B272" s="49"/>
      <c r="C272" s="50"/>
      <c r="D272" s="44">
        <v>4120</v>
      </c>
      <c r="E272" s="44" t="s">
        <v>35</v>
      </c>
      <c r="F272" s="60">
        <v>3046</v>
      </c>
      <c r="G272" s="61">
        <v>2800.81</v>
      </c>
      <c r="H272" s="44"/>
      <c r="I272" s="39">
        <f t="shared" si="4"/>
        <v>0.9195042678923178</v>
      </c>
    </row>
    <row r="273" spans="2:9" ht="15">
      <c r="B273" s="49"/>
      <c r="C273" s="50"/>
      <c r="D273" s="44">
        <v>4210</v>
      </c>
      <c r="E273" s="44" t="s">
        <v>20</v>
      </c>
      <c r="F273" s="60">
        <v>9400</v>
      </c>
      <c r="G273" s="61">
        <v>9264.32</v>
      </c>
      <c r="H273" s="44"/>
      <c r="I273" s="39">
        <f t="shared" si="4"/>
        <v>0.9855659574468085</v>
      </c>
    </row>
    <row r="274" spans="2:9" ht="15">
      <c r="B274" s="49"/>
      <c r="C274" s="50"/>
      <c r="D274" s="44">
        <v>4270</v>
      </c>
      <c r="E274" s="44" t="s">
        <v>15</v>
      </c>
      <c r="F274" s="60">
        <v>10100</v>
      </c>
      <c r="G274" s="61">
        <v>9908.2</v>
      </c>
      <c r="H274" s="44"/>
      <c r="I274" s="39">
        <f t="shared" si="4"/>
        <v>0.9810099009900991</v>
      </c>
    </row>
    <row r="275" spans="2:9" ht="15">
      <c r="B275" s="49"/>
      <c r="C275" s="50"/>
      <c r="D275" s="44">
        <v>4280</v>
      </c>
      <c r="E275" s="43" t="s">
        <v>45</v>
      </c>
      <c r="F275" s="60">
        <v>200</v>
      </c>
      <c r="G275" s="61">
        <v>190</v>
      </c>
      <c r="H275" s="44"/>
      <c r="I275" s="39">
        <f t="shared" si="4"/>
        <v>0.95</v>
      </c>
    </row>
    <row r="276" spans="2:9" ht="15">
      <c r="B276" s="49"/>
      <c r="C276" s="50"/>
      <c r="D276" s="44">
        <v>4300</v>
      </c>
      <c r="E276" s="44" t="s">
        <v>13</v>
      </c>
      <c r="F276" s="60">
        <v>900</v>
      </c>
      <c r="G276" s="61">
        <v>341.6</v>
      </c>
      <c r="H276" s="44"/>
      <c r="I276" s="39">
        <f t="shared" si="4"/>
        <v>0.3795555555555556</v>
      </c>
    </row>
    <row r="277" spans="2:9" ht="15">
      <c r="B277" s="49"/>
      <c r="C277" s="50"/>
      <c r="D277" s="44">
        <v>4410</v>
      </c>
      <c r="E277" s="43" t="s">
        <v>37</v>
      </c>
      <c r="F277" s="60">
        <v>160</v>
      </c>
      <c r="G277" s="61">
        <v>99.86</v>
      </c>
      <c r="H277" s="44"/>
      <c r="I277" s="39">
        <f t="shared" si="4"/>
        <v>0.624125</v>
      </c>
    </row>
    <row r="278" spans="2:9" ht="15">
      <c r="B278" s="49"/>
      <c r="C278" s="50"/>
      <c r="D278" s="44">
        <v>4440</v>
      </c>
      <c r="E278" s="44" t="s">
        <v>120</v>
      </c>
      <c r="F278" s="60">
        <v>7101</v>
      </c>
      <c r="G278" s="61">
        <v>7101</v>
      </c>
      <c r="H278" s="44"/>
      <c r="I278" s="39">
        <f t="shared" si="4"/>
        <v>1</v>
      </c>
    </row>
    <row r="279" spans="2:9" s="16" customFormat="1" ht="15.75">
      <c r="B279" s="40">
        <v>851</v>
      </c>
      <c r="C279" s="4"/>
      <c r="D279" s="2"/>
      <c r="E279" s="2" t="s">
        <v>69</v>
      </c>
      <c r="F279" s="22">
        <f>SUM(F280,F283,F297)</f>
        <v>190000</v>
      </c>
      <c r="G279" s="25">
        <f>SUM(G280,G283,G297)</f>
        <v>176022.22000000003</v>
      </c>
      <c r="H279" s="3">
        <f>H280+H283+H297</f>
        <v>0</v>
      </c>
      <c r="I279" s="39">
        <f aca="true" t="shared" si="5" ref="I279:I340">SUM(G279/F279)</f>
        <v>0.9264327368421055</v>
      </c>
    </row>
    <row r="280" spans="2:9" s="16" customFormat="1" ht="15.75">
      <c r="B280" s="40"/>
      <c r="C280" s="4">
        <v>85153</v>
      </c>
      <c r="D280" s="2"/>
      <c r="E280" s="2" t="s">
        <v>70</v>
      </c>
      <c r="F280" s="23">
        <f>SUM(F281,F282)</f>
        <v>5500</v>
      </c>
      <c r="G280" s="56">
        <f>SUM(G281,G282)</f>
        <v>5162.01</v>
      </c>
      <c r="H280" s="57">
        <f>SUM(H281:H282)</f>
        <v>0</v>
      </c>
      <c r="I280" s="39">
        <f t="shared" si="5"/>
        <v>0.9385472727272728</v>
      </c>
    </row>
    <row r="281" spans="2:9" ht="15">
      <c r="B281" s="49"/>
      <c r="C281" s="50"/>
      <c r="D281" s="44">
        <v>4210</v>
      </c>
      <c r="E281" s="44" t="s">
        <v>20</v>
      </c>
      <c r="F281" s="60">
        <v>2500</v>
      </c>
      <c r="G281" s="61">
        <v>2412.01</v>
      </c>
      <c r="H281" s="44"/>
      <c r="I281" s="39">
        <f t="shared" si="5"/>
        <v>0.9648040000000001</v>
      </c>
    </row>
    <row r="282" spans="2:9" ht="15">
      <c r="B282" s="49"/>
      <c r="C282" s="50"/>
      <c r="D282" s="44">
        <v>4300</v>
      </c>
      <c r="E282" s="44" t="s">
        <v>13</v>
      </c>
      <c r="F282" s="60">
        <v>3000</v>
      </c>
      <c r="G282" s="61">
        <v>2750</v>
      </c>
      <c r="H282" s="44"/>
      <c r="I282" s="39">
        <f t="shared" si="5"/>
        <v>0.9166666666666666</v>
      </c>
    </row>
    <row r="283" spans="2:9" s="16" customFormat="1" ht="15.75">
      <c r="B283" s="40"/>
      <c r="C283" s="4">
        <v>85154</v>
      </c>
      <c r="D283" s="2"/>
      <c r="E283" s="2" t="s">
        <v>71</v>
      </c>
      <c r="F283" s="23">
        <f>SUM(F284:F296)</f>
        <v>154500</v>
      </c>
      <c r="G283" s="56">
        <f>SUM(G284:G296)</f>
        <v>140860.21000000002</v>
      </c>
      <c r="H283" s="57">
        <f>SUM(H284:H296)</f>
        <v>0</v>
      </c>
      <c r="I283" s="39">
        <f t="shared" si="5"/>
        <v>0.9117165695792881</v>
      </c>
    </row>
    <row r="284" spans="2:9" ht="45">
      <c r="B284" s="49"/>
      <c r="C284" s="50"/>
      <c r="D284" s="44">
        <v>2820</v>
      </c>
      <c r="E284" s="43" t="s">
        <v>72</v>
      </c>
      <c r="F284" s="60">
        <v>38500</v>
      </c>
      <c r="G284" s="61">
        <v>38500</v>
      </c>
      <c r="H284" s="44"/>
      <c r="I284" s="39">
        <f t="shared" si="5"/>
        <v>1</v>
      </c>
    </row>
    <row r="285" spans="2:9" ht="15">
      <c r="B285" s="49"/>
      <c r="C285" s="50"/>
      <c r="D285" s="44">
        <v>3110</v>
      </c>
      <c r="E285" s="44" t="s">
        <v>73</v>
      </c>
      <c r="F285" s="60">
        <v>1500</v>
      </c>
      <c r="G285" s="61">
        <v>750</v>
      </c>
      <c r="H285" s="44"/>
      <c r="I285" s="39">
        <f t="shared" si="5"/>
        <v>0.5</v>
      </c>
    </row>
    <row r="286" spans="2:9" ht="15">
      <c r="B286" s="49"/>
      <c r="C286" s="50"/>
      <c r="D286" s="44">
        <v>3240</v>
      </c>
      <c r="E286" s="44" t="s">
        <v>74</v>
      </c>
      <c r="F286" s="60">
        <v>1500</v>
      </c>
      <c r="G286" s="61">
        <v>1200</v>
      </c>
      <c r="H286" s="44"/>
      <c r="I286" s="39">
        <f t="shared" si="5"/>
        <v>0.8</v>
      </c>
    </row>
    <row r="287" spans="2:9" ht="15">
      <c r="B287" s="49"/>
      <c r="C287" s="50"/>
      <c r="D287" s="44">
        <v>4110</v>
      </c>
      <c r="E287" s="44" t="s">
        <v>34</v>
      </c>
      <c r="F287" s="60">
        <v>300</v>
      </c>
      <c r="G287" s="61">
        <v>241.6</v>
      </c>
      <c r="H287" s="44"/>
      <c r="I287" s="39">
        <f t="shared" si="5"/>
        <v>0.8053333333333333</v>
      </c>
    </row>
    <row r="288" spans="2:9" ht="15">
      <c r="B288" s="49"/>
      <c r="C288" s="50"/>
      <c r="D288" s="44">
        <v>4120</v>
      </c>
      <c r="E288" s="44" t="s">
        <v>35</v>
      </c>
      <c r="F288" s="60">
        <v>50</v>
      </c>
      <c r="G288" s="61">
        <v>39.2</v>
      </c>
      <c r="H288" s="44"/>
      <c r="I288" s="39">
        <f t="shared" si="5"/>
        <v>0.784</v>
      </c>
    </row>
    <row r="289" spans="2:9" ht="15">
      <c r="B289" s="49"/>
      <c r="C289" s="50"/>
      <c r="D289" s="44">
        <v>4170</v>
      </c>
      <c r="E289" s="44" t="s">
        <v>19</v>
      </c>
      <c r="F289" s="60">
        <v>31200</v>
      </c>
      <c r="G289" s="61">
        <v>30974.92</v>
      </c>
      <c r="H289" s="44"/>
      <c r="I289" s="39">
        <f t="shared" si="5"/>
        <v>0.9927858974358974</v>
      </c>
    </row>
    <row r="290" spans="2:9" ht="15">
      <c r="B290" s="49"/>
      <c r="C290" s="50"/>
      <c r="D290" s="44">
        <v>4210</v>
      </c>
      <c r="E290" s="44" t="s">
        <v>20</v>
      </c>
      <c r="F290" s="60">
        <v>14500</v>
      </c>
      <c r="G290" s="61">
        <v>13819.94</v>
      </c>
      <c r="H290" s="44"/>
      <c r="I290" s="39">
        <f t="shared" si="5"/>
        <v>0.9530993103448276</v>
      </c>
    </row>
    <row r="291" spans="2:9" ht="15">
      <c r="B291" s="49"/>
      <c r="C291" s="50"/>
      <c r="D291" s="44">
        <v>4300</v>
      </c>
      <c r="E291" s="44" t="s">
        <v>13</v>
      </c>
      <c r="F291" s="60">
        <v>25550</v>
      </c>
      <c r="G291" s="61">
        <v>14946.1</v>
      </c>
      <c r="H291" s="44"/>
      <c r="I291" s="39">
        <f t="shared" si="5"/>
        <v>0.5849745596868885</v>
      </c>
    </row>
    <row r="292" spans="2:9" ht="15">
      <c r="B292" s="49"/>
      <c r="C292" s="50"/>
      <c r="D292" s="44">
        <v>4410</v>
      </c>
      <c r="E292" s="43" t="s">
        <v>37</v>
      </c>
      <c r="F292" s="60">
        <v>100</v>
      </c>
      <c r="G292" s="61">
        <v>0</v>
      </c>
      <c r="H292" s="44"/>
      <c r="I292" s="39">
        <f t="shared" si="5"/>
        <v>0</v>
      </c>
    </row>
    <row r="293" spans="2:9" ht="15">
      <c r="B293" s="49"/>
      <c r="C293" s="50"/>
      <c r="D293" s="44">
        <v>4610</v>
      </c>
      <c r="E293" s="43" t="s">
        <v>47</v>
      </c>
      <c r="F293" s="60">
        <v>500</v>
      </c>
      <c r="G293" s="61">
        <v>80</v>
      </c>
      <c r="H293" s="44"/>
      <c r="I293" s="39">
        <f t="shared" si="5"/>
        <v>0.16</v>
      </c>
    </row>
    <row r="294" spans="2:9" ht="30">
      <c r="B294" s="49"/>
      <c r="C294" s="50"/>
      <c r="D294" s="44">
        <v>4700</v>
      </c>
      <c r="E294" s="43" t="s">
        <v>63</v>
      </c>
      <c r="F294" s="60">
        <v>300</v>
      </c>
      <c r="G294" s="61">
        <v>300</v>
      </c>
      <c r="H294" s="44"/>
      <c r="I294" s="39">
        <f t="shared" si="5"/>
        <v>1</v>
      </c>
    </row>
    <row r="295" spans="2:9" ht="30">
      <c r="B295" s="49"/>
      <c r="C295" s="50"/>
      <c r="D295" s="44">
        <v>4740</v>
      </c>
      <c r="E295" s="43" t="s">
        <v>38</v>
      </c>
      <c r="F295" s="60">
        <v>500</v>
      </c>
      <c r="G295" s="61">
        <v>8.45</v>
      </c>
      <c r="H295" s="44"/>
      <c r="I295" s="39">
        <f t="shared" si="5"/>
        <v>0.0169</v>
      </c>
    </row>
    <row r="296" spans="2:9" ht="15">
      <c r="B296" s="49"/>
      <c r="C296" s="50"/>
      <c r="D296" s="44">
        <v>6050</v>
      </c>
      <c r="E296" s="43" t="s">
        <v>7</v>
      </c>
      <c r="F296" s="60">
        <v>40000</v>
      </c>
      <c r="G296" s="61">
        <v>40000</v>
      </c>
      <c r="H296" s="44"/>
      <c r="I296" s="39">
        <f t="shared" si="5"/>
        <v>1</v>
      </c>
    </row>
    <row r="297" spans="2:9" s="16" customFormat="1" ht="15.75">
      <c r="B297" s="40"/>
      <c r="C297" s="4">
        <v>85195</v>
      </c>
      <c r="D297" s="2"/>
      <c r="E297" s="2" t="s">
        <v>12</v>
      </c>
      <c r="F297" s="23">
        <f>SUM(F298)</f>
        <v>30000</v>
      </c>
      <c r="G297" s="56">
        <f>SUM(G298)</f>
        <v>30000</v>
      </c>
      <c r="H297" s="57">
        <f>H298</f>
        <v>0</v>
      </c>
      <c r="I297" s="39">
        <f t="shared" si="5"/>
        <v>1</v>
      </c>
    </row>
    <row r="298" spans="2:9" ht="60">
      <c r="B298" s="49"/>
      <c r="C298" s="50"/>
      <c r="D298" s="44">
        <v>6220</v>
      </c>
      <c r="E298" s="43" t="s">
        <v>75</v>
      </c>
      <c r="F298" s="60">
        <v>30000</v>
      </c>
      <c r="G298" s="61">
        <v>30000</v>
      </c>
      <c r="H298" s="44"/>
      <c r="I298" s="39">
        <f t="shared" si="5"/>
        <v>1</v>
      </c>
    </row>
    <row r="299" spans="2:9" s="16" customFormat="1" ht="15.75">
      <c r="B299" s="40">
        <v>852</v>
      </c>
      <c r="C299" s="4"/>
      <c r="D299" s="2"/>
      <c r="E299" s="2" t="s">
        <v>76</v>
      </c>
      <c r="F299" s="22">
        <f>SUM(F300,F302,F320,F322,F325,F327,F330,F353,F362)</f>
        <v>4274498</v>
      </c>
      <c r="G299" s="22">
        <f>SUM(G300,G302,G320,G322,G325,G327,G330,G353,G362)</f>
        <v>4209785.39</v>
      </c>
      <c r="H299" s="3" t="e">
        <f>H300+H302+H320+H322+H325+H330+H353+#REF!+H362</f>
        <v>#REF!</v>
      </c>
      <c r="I299" s="39">
        <f t="shared" si="5"/>
        <v>0.9848607696155197</v>
      </c>
    </row>
    <row r="300" spans="2:9" s="16" customFormat="1" ht="15.75">
      <c r="B300" s="40"/>
      <c r="C300" s="4">
        <v>85202</v>
      </c>
      <c r="D300" s="2"/>
      <c r="E300" s="2" t="s">
        <v>77</v>
      </c>
      <c r="F300" s="23">
        <f>SUM(F301)</f>
        <v>82183</v>
      </c>
      <c r="G300" s="56">
        <f>SUM(G301)</f>
        <v>82182.21</v>
      </c>
      <c r="H300" s="57">
        <f>SUM(H301)</f>
        <v>0</v>
      </c>
      <c r="I300" s="39">
        <f t="shared" si="5"/>
        <v>0.9999903873063773</v>
      </c>
    </row>
    <row r="301" spans="2:9" ht="30">
      <c r="B301" s="40"/>
      <c r="C301" s="50"/>
      <c r="D301" s="44">
        <v>4330</v>
      </c>
      <c r="E301" s="43" t="s">
        <v>78</v>
      </c>
      <c r="F301" s="60">
        <v>82183</v>
      </c>
      <c r="G301" s="61">
        <v>82182.21</v>
      </c>
      <c r="H301" s="44"/>
      <c r="I301" s="39">
        <f t="shared" si="5"/>
        <v>0.9999903873063773</v>
      </c>
    </row>
    <row r="302" spans="2:9" s="16" customFormat="1" ht="45.75">
      <c r="B302" s="40"/>
      <c r="C302" s="4">
        <v>85212</v>
      </c>
      <c r="D302" s="2"/>
      <c r="E302" s="5" t="s">
        <v>138</v>
      </c>
      <c r="F302" s="23">
        <f>SUM(F303:F319)</f>
        <v>2590000</v>
      </c>
      <c r="G302" s="56">
        <f>SUM(G303:G319)</f>
        <v>2588531.0799999996</v>
      </c>
      <c r="H302" s="57">
        <f>SUM(H303:H303)</f>
        <v>0</v>
      </c>
      <c r="I302" s="39">
        <f t="shared" si="5"/>
        <v>0.9994328494208493</v>
      </c>
    </row>
    <row r="303" spans="2:9" ht="60">
      <c r="B303" s="49"/>
      <c r="C303" s="50"/>
      <c r="D303" s="44">
        <v>2910</v>
      </c>
      <c r="E303" s="43" t="s">
        <v>137</v>
      </c>
      <c r="F303" s="60">
        <v>5000</v>
      </c>
      <c r="G303" s="61">
        <v>3534.14</v>
      </c>
      <c r="H303" s="44"/>
      <c r="I303" s="39">
        <f t="shared" si="5"/>
        <v>0.706828</v>
      </c>
    </row>
    <row r="304" spans="2:9" ht="15">
      <c r="B304" s="49"/>
      <c r="C304" s="50"/>
      <c r="D304" s="44">
        <v>3020</v>
      </c>
      <c r="E304" s="43" t="s">
        <v>44</v>
      </c>
      <c r="F304" s="60">
        <v>200</v>
      </c>
      <c r="G304" s="61">
        <v>200</v>
      </c>
      <c r="H304" s="44"/>
      <c r="I304" s="39">
        <f t="shared" si="5"/>
        <v>1</v>
      </c>
    </row>
    <row r="305" spans="2:9" ht="15">
      <c r="B305" s="49"/>
      <c r="C305" s="50"/>
      <c r="D305" s="44">
        <v>3110</v>
      </c>
      <c r="E305" s="43" t="s">
        <v>73</v>
      </c>
      <c r="F305" s="60">
        <v>2486214</v>
      </c>
      <c r="G305" s="61">
        <v>2486213.41</v>
      </c>
      <c r="H305" s="44"/>
      <c r="I305" s="39">
        <f t="shared" si="5"/>
        <v>0.9999997626913855</v>
      </c>
    </row>
    <row r="306" spans="2:9" ht="15">
      <c r="B306" s="49"/>
      <c r="C306" s="50"/>
      <c r="D306" s="44">
        <v>4010</v>
      </c>
      <c r="E306" s="43" t="s">
        <v>32</v>
      </c>
      <c r="F306" s="60">
        <v>38769</v>
      </c>
      <c r="G306" s="61">
        <v>38769</v>
      </c>
      <c r="H306" s="44"/>
      <c r="I306" s="39">
        <f t="shared" si="5"/>
        <v>1</v>
      </c>
    </row>
    <row r="307" spans="2:9" ht="15">
      <c r="B307" s="49"/>
      <c r="C307" s="50"/>
      <c r="D307" s="44">
        <v>4040</v>
      </c>
      <c r="E307" s="44" t="s">
        <v>33</v>
      </c>
      <c r="F307" s="60">
        <v>3800</v>
      </c>
      <c r="G307" s="61">
        <v>3800</v>
      </c>
      <c r="H307" s="44"/>
      <c r="I307" s="39">
        <f t="shared" si="5"/>
        <v>1</v>
      </c>
    </row>
    <row r="308" spans="2:9" ht="15">
      <c r="B308" s="49"/>
      <c r="C308" s="50"/>
      <c r="D308" s="44">
        <v>4110</v>
      </c>
      <c r="E308" s="44" t="s">
        <v>34</v>
      </c>
      <c r="F308" s="60">
        <v>32539</v>
      </c>
      <c r="G308" s="61">
        <v>32538.88</v>
      </c>
      <c r="H308" s="44"/>
      <c r="I308" s="39">
        <f t="shared" si="5"/>
        <v>0.9999963121177664</v>
      </c>
    </row>
    <row r="309" spans="2:9" ht="15">
      <c r="B309" s="49"/>
      <c r="C309" s="50"/>
      <c r="D309" s="44">
        <v>4120</v>
      </c>
      <c r="E309" s="44" t="s">
        <v>35</v>
      </c>
      <c r="F309" s="60">
        <v>805</v>
      </c>
      <c r="G309" s="61">
        <v>804.27</v>
      </c>
      <c r="H309" s="44"/>
      <c r="I309" s="39">
        <f t="shared" si="5"/>
        <v>0.9990931677018633</v>
      </c>
    </row>
    <row r="310" spans="2:9" ht="15">
      <c r="B310" s="49"/>
      <c r="C310" s="50"/>
      <c r="D310" s="44">
        <v>4170</v>
      </c>
      <c r="E310" s="44" t="s">
        <v>19</v>
      </c>
      <c r="F310" s="60">
        <v>3850</v>
      </c>
      <c r="G310" s="61">
        <v>3850</v>
      </c>
      <c r="H310" s="44"/>
      <c r="I310" s="39">
        <f t="shared" si="5"/>
        <v>1</v>
      </c>
    </row>
    <row r="311" spans="2:9" ht="15">
      <c r="B311" s="49"/>
      <c r="C311" s="50"/>
      <c r="D311" s="44">
        <v>4210</v>
      </c>
      <c r="E311" s="44" t="s">
        <v>20</v>
      </c>
      <c r="F311" s="60">
        <v>2428</v>
      </c>
      <c r="G311" s="61">
        <v>2428</v>
      </c>
      <c r="H311" s="44"/>
      <c r="I311" s="39">
        <f t="shared" si="5"/>
        <v>1</v>
      </c>
    </row>
    <row r="312" spans="2:9" ht="15">
      <c r="B312" s="49"/>
      <c r="C312" s="50"/>
      <c r="D312" s="44">
        <v>4280</v>
      </c>
      <c r="E312" s="44" t="s">
        <v>45</v>
      </c>
      <c r="F312" s="60">
        <v>40</v>
      </c>
      <c r="G312" s="61">
        <v>40</v>
      </c>
      <c r="H312" s="44"/>
      <c r="I312" s="39">
        <f t="shared" si="5"/>
        <v>1</v>
      </c>
    </row>
    <row r="313" spans="2:9" ht="15">
      <c r="B313" s="49"/>
      <c r="C313" s="50"/>
      <c r="D313" s="44">
        <v>4300</v>
      </c>
      <c r="E313" s="44" t="s">
        <v>13</v>
      </c>
      <c r="F313" s="60">
        <v>9847</v>
      </c>
      <c r="G313" s="61">
        <v>9847</v>
      </c>
      <c r="H313" s="44"/>
      <c r="I313" s="39">
        <f t="shared" si="5"/>
        <v>1</v>
      </c>
    </row>
    <row r="314" spans="2:9" ht="30">
      <c r="B314" s="49"/>
      <c r="C314" s="50"/>
      <c r="D314" s="44">
        <v>4370</v>
      </c>
      <c r="E314" s="43" t="s">
        <v>67</v>
      </c>
      <c r="F314" s="60">
        <v>1930</v>
      </c>
      <c r="G314" s="61">
        <v>1930</v>
      </c>
      <c r="H314" s="44"/>
      <c r="I314" s="39">
        <f t="shared" si="5"/>
        <v>1</v>
      </c>
    </row>
    <row r="315" spans="2:9" ht="15">
      <c r="B315" s="49"/>
      <c r="C315" s="50"/>
      <c r="D315" s="44">
        <v>4410</v>
      </c>
      <c r="E315" s="43" t="s">
        <v>37</v>
      </c>
      <c r="F315" s="60">
        <v>129</v>
      </c>
      <c r="G315" s="61">
        <v>128.51</v>
      </c>
      <c r="H315" s="44"/>
      <c r="I315" s="39">
        <f t="shared" si="5"/>
        <v>0.9962015503875968</v>
      </c>
    </row>
    <row r="316" spans="2:9" ht="15">
      <c r="B316" s="49"/>
      <c r="C316" s="50"/>
      <c r="D316" s="44">
        <v>4440</v>
      </c>
      <c r="E316" s="44" t="s">
        <v>120</v>
      </c>
      <c r="F316" s="60">
        <v>1310</v>
      </c>
      <c r="G316" s="61">
        <v>1309.8</v>
      </c>
      <c r="H316" s="44"/>
      <c r="I316" s="39">
        <f t="shared" si="5"/>
        <v>0.9998473282442748</v>
      </c>
    </row>
    <row r="317" spans="2:9" ht="30">
      <c r="B317" s="49"/>
      <c r="C317" s="50"/>
      <c r="D317" s="44">
        <v>4700</v>
      </c>
      <c r="E317" s="43" t="s">
        <v>48</v>
      </c>
      <c r="F317" s="60">
        <v>580</v>
      </c>
      <c r="G317" s="61">
        <v>580</v>
      </c>
      <c r="H317" s="44"/>
      <c r="I317" s="39">
        <f t="shared" si="5"/>
        <v>1</v>
      </c>
    </row>
    <row r="318" spans="2:9" ht="30">
      <c r="B318" s="49"/>
      <c r="C318" s="50"/>
      <c r="D318" s="44">
        <v>4740</v>
      </c>
      <c r="E318" s="43" t="s">
        <v>38</v>
      </c>
      <c r="F318" s="60">
        <v>603</v>
      </c>
      <c r="G318" s="61">
        <v>602.07</v>
      </c>
      <c r="H318" s="44"/>
      <c r="I318" s="39">
        <f t="shared" si="5"/>
        <v>0.9984577114427862</v>
      </c>
    </row>
    <row r="319" spans="2:9" ht="30">
      <c r="B319" s="49"/>
      <c r="C319" s="50"/>
      <c r="D319" s="44">
        <v>4750</v>
      </c>
      <c r="E319" s="43" t="s">
        <v>39</v>
      </c>
      <c r="F319" s="60">
        <v>1956</v>
      </c>
      <c r="G319" s="61">
        <v>1956</v>
      </c>
      <c r="H319" s="44"/>
      <c r="I319" s="39">
        <f t="shared" si="5"/>
        <v>1</v>
      </c>
    </row>
    <row r="320" spans="2:9" s="16" customFormat="1" ht="75.75">
      <c r="B320" s="40"/>
      <c r="C320" s="4">
        <v>85213</v>
      </c>
      <c r="D320" s="2"/>
      <c r="E320" s="5" t="s">
        <v>127</v>
      </c>
      <c r="F320" s="23">
        <f>SUM(F321)</f>
        <v>32768</v>
      </c>
      <c r="G320" s="56">
        <f>SUM(G321)</f>
        <v>32715.54</v>
      </c>
      <c r="H320" s="57">
        <f>SUM(H321)</f>
        <v>0</v>
      </c>
      <c r="I320" s="39">
        <f t="shared" si="5"/>
        <v>0.9983990478515625</v>
      </c>
    </row>
    <row r="321" spans="2:9" ht="15">
      <c r="B321" s="49"/>
      <c r="C321" s="50"/>
      <c r="D321" s="44">
        <v>4130</v>
      </c>
      <c r="E321" s="43" t="s">
        <v>80</v>
      </c>
      <c r="F321" s="60">
        <v>32768</v>
      </c>
      <c r="G321" s="61">
        <v>32715.54</v>
      </c>
      <c r="H321" s="44"/>
      <c r="I321" s="39">
        <f t="shared" si="5"/>
        <v>0.9983990478515625</v>
      </c>
    </row>
    <row r="322" spans="2:9" s="16" customFormat="1" ht="30.75">
      <c r="B322" s="40"/>
      <c r="C322" s="4">
        <v>85214</v>
      </c>
      <c r="D322" s="2"/>
      <c r="E322" s="5" t="s">
        <v>81</v>
      </c>
      <c r="F322" s="23">
        <f>SUM(F323,F324)</f>
        <v>115500</v>
      </c>
      <c r="G322" s="24">
        <f>SUM(G323,G324)</f>
        <v>114426.71</v>
      </c>
      <c r="H322" s="57">
        <f>H324</f>
        <v>0</v>
      </c>
      <c r="I322" s="39">
        <f t="shared" si="5"/>
        <v>0.990707445887446</v>
      </c>
    </row>
    <row r="323" spans="2:9" s="16" customFormat="1" ht="60.75">
      <c r="B323" s="40"/>
      <c r="C323" s="4"/>
      <c r="D323" s="44">
        <v>2910</v>
      </c>
      <c r="E323" s="43" t="s">
        <v>128</v>
      </c>
      <c r="F323" s="58">
        <v>1000</v>
      </c>
      <c r="G323" s="59">
        <v>0</v>
      </c>
      <c r="H323" s="57"/>
      <c r="I323" s="39">
        <f t="shared" si="5"/>
        <v>0</v>
      </c>
    </row>
    <row r="324" spans="2:9" ht="15">
      <c r="B324" s="49"/>
      <c r="C324" s="50"/>
      <c r="D324" s="44">
        <v>3110</v>
      </c>
      <c r="E324" s="44" t="s">
        <v>73</v>
      </c>
      <c r="F324" s="60">
        <v>114500</v>
      </c>
      <c r="G324" s="61">
        <v>114426.71</v>
      </c>
      <c r="H324" s="44"/>
      <c r="I324" s="39">
        <f t="shared" si="5"/>
        <v>0.9993599126637556</v>
      </c>
    </row>
    <row r="325" spans="2:9" s="16" customFormat="1" ht="15.75">
      <c r="B325" s="40"/>
      <c r="C325" s="4">
        <v>85215</v>
      </c>
      <c r="D325" s="2"/>
      <c r="E325" s="2" t="s">
        <v>82</v>
      </c>
      <c r="F325" s="23">
        <f>SUM(F326)</f>
        <v>116579</v>
      </c>
      <c r="G325" s="56">
        <f>SUM(G326)</f>
        <v>111991.78</v>
      </c>
      <c r="H325" s="57">
        <f>H326</f>
        <v>0</v>
      </c>
      <c r="I325" s="39">
        <f t="shared" si="5"/>
        <v>0.960651403769118</v>
      </c>
    </row>
    <row r="326" spans="2:9" ht="15">
      <c r="B326" s="49"/>
      <c r="C326" s="50"/>
      <c r="D326" s="44">
        <v>3110</v>
      </c>
      <c r="E326" s="44" t="s">
        <v>73</v>
      </c>
      <c r="F326" s="60">
        <v>116579</v>
      </c>
      <c r="G326" s="61">
        <v>111991.78</v>
      </c>
      <c r="H326" s="44"/>
      <c r="I326" s="39">
        <f t="shared" si="5"/>
        <v>0.960651403769118</v>
      </c>
    </row>
    <row r="327" spans="2:9" ht="15">
      <c r="B327" s="49"/>
      <c r="C327" s="4">
        <v>85216</v>
      </c>
      <c r="D327" s="44"/>
      <c r="E327" s="2" t="s">
        <v>129</v>
      </c>
      <c r="F327" s="62">
        <f>SUM(F329,F328)</f>
        <v>265200</v>
      </c>
      <c r="G327" s="63">
        <f>SUM(G328,G329)</f>
        <v>261395.23</v>
      </c>
      <c r="H327" s="44"/>
      <c r="I327" s="39">
        <f t="shared" si="5"/>
        <v>0.9856532051282052</v>
      </c>
    </row>
    <row r="328" spans="2:9" ht="60">
      <c r="B328" s="49"/>
      <c r="C328" s="50"/>
      <c r="D328" s="44">
        <v>2910</v>
      </c>
      <c r="E328" s="43" t="s">
        <v>137</v>
      </c>
      <c r="F328" s="60">
        <v>4000</v>
      </c>
      <c r="G328" s="61">
        <v>1750.69</v>
      </c>
      <c r="H328" s="44"/>
      <c r="I328" s="39">
        <f t="shared" si="5"/>
        <v>0.4376725</v>
      </c>
    </row>
    <row r="329" spans="2:9" ht="15">
      <c r="B329" s="49"/>
      <c r="C329" s="50"/>
      <c r="D329" s="44">
        <v>3110</v>
      </c>
      <c r="E329" s="43" t="s">
        <v>73</v>
      </c>
      <c r="F329" s="60">
        <v>261200</v>
      </c>
      <c r="G329" s="61">
        <v>259644.54</v>
      </c>
      <c r="H329" s="44"/>
      <c r="I329" s="39">
        <f t="shared" si="5"/>
        <v>0.9940449464012251</v>
      </c>
    </row>
    <row r="330" spans="2:9" s="16" customFormat="1" ht="15.75">
      <c r="B330" s="40"/>
      <c r="C330" s="4">
        <v>85219</v>
      </c>
      <c r="D330" s="2"/>
      <c r="E330" s="2" t="s">
        <v>83</v>
      </c>
      <c r="F330" s="23">
        <f>SUM(F331:F352)</f>
        <v>447154</v>
      </c>
      <c r="G330" s="56">
        <f>SUM(G331:G352)</f>
        <v>439218.87</v>
      </c>
      <c r="H330" s="57">
        <f>SUM(H331:H352)</f>
        <v>0</v>
      </c>
      <c r="I330" s="39">
        <f t="shared" si="5"/>
        <v>0.9822541451043711</v>
      </c>
    </row>
    <row r="331" spans="2:9" ht="15">
      <c r="B331" s="49"/>
      <c r="C331" s="50"/>
      <c r="D331" s="44">
        <v>3020</v>
      </c>
      <c r="E331" s="43" t="s">
        <v>44</v>
      </c>
      <c r="F331" s="60">
        <v>1820</v>
      </c>
      <c r="G331" s="61">
        <v>1806.43</v>
      </c>
      <c r="H331" s="44"/>
      <c r="I331" s="39">
        <f t="shared" si="5"/>
        <v>0.9925439560439561</v>
      </c>
    </row>
    <row r="332" spans="2:9" ht="15">
      <c r="B332" s="49"/>
      <c r="C332" s="50"/>
      <c r="D332" s="44">
        <v>4010</v>
      </c>
      <c r="E332" s="43" t="s">
        <v>32</v>
      </c>
      <c r="F332" s="60">
        <v>286950</v>
      </c>
      <c r="G332" s="61">
        <v>284157.26</v>
      </c>
      <c r="H332" s="44"/>
      <c r="I332" s="39">
        <f t="shared" si="5"/>
        <v>0.9902675030493118</v>
      </c>
    </row>
    <row r="333" spans="2:9" ht="15">
      <c r="B333" s="49"/>
      <c r="C333" s="50"/>
      <c r="D333" s="44">
        <v>4040</v>
      </c>
      <c r="E333" s="44" t="s">
        <v>33</v>
      </c>
      <c r="F333" s="60">
        <v>19271</v>
      </c>
      <c r="G333" s="61">
        <v>19270.13</v>
      </c>
      <c r="H333" s="44"/>
      <c r="I333" s="39">
        <f t="shared" si="5"/>
        <v>0.9999548544445022</v>
      </c>
    </row>
    <row r="334" spans="2:9" ht="15">
      <c r="B334" s="49"/>
      <c r="C334" s="50"/>
      <c r="D334" s="44">
        <v>4110</v>
      </c>
      <c r="E334" s="44" t="s">
        <v>34</v>
      </c>
      <c r="F334" s="60">
        <v>48010</v>
      </c>
      <c r="G334" s="61">
        <v>46908.23</v>
      </c>
      <c r="H334" s="44"/>
      <c r="I334" s="39">
        <f t="shared" si="5"/>
        <v>0.9770512393251407</v>
      </c>
    </row>
    <row r="335" spans="2:9" ht="15">
      <c r="B335" s="49"/>
      <c r="C335" s="50"/>
      <c r="D335" s="44">
        <v>4120</v>
      </c>
      <c r="E335" s="44" t="s">
        <v>35</v>
      </c>
      <c r="F335" s="60">
        <v>4160</v>
      </c>
      <c r="G335" s="61">
        <v>4147.28</v>
      </c>
      <c r="H335" s="44"/>
      <c r="I335" s="39">
        <f t="shared" si="5"/>
        <v>0.9969423076923076</v>
      </c>
    </row>
    <row r="336" spans="2:9" ht="15">
      <c r="B336" s="49"/>
      <c r="C336" s="50"/>
      <c r="D336" s="44">
        <v>4170</v>
      </c>
      <c r="E336" s="44" t="s">
        <v>19</v>
      </c>
      <c r="F336" s="60">
        <v>21198</v>
      </c>
      <c r="G336" s="61">
        <v>21159.92</v>
      </c>
      <c r="H336" s="44"/>
      <c r="I336" s="39">
        <f t="shared" si="5"/>
        <v>0.9982036041135955</v>
      </c>
    </row>
    <row r="337" spans="2:9" ht="15">
      <c r="B337" s="49"/>
      <c r="C337" s="50"/>
      <c r="D337" s="44">
        <v>4210</v>
      </c>
      <c r="E337" s="44" t="s">
        <v>20</v>
      </c>
      <c r="F337" s="60">
        <v>10582</v>
      </c>
      <c r="G337" s="61">
        <v>8962.19</v>
      </c>
      <c r="H337" s="44"/>
      <c r="I337" s="39">
        <f t="shared" si="5"/>
        <v>0.8469278019278019</v>
      </c>
    </row>
    <row r="338" spans="2:9" ht="15">
      <c r="B338" s="49"/>
      <c r="C338" s="50"/>
      <c r="D338" s="44">
        <v>4260</v>
      </c>
      <c r="E338" s="44" t="s">
        <v>113</v>
      </c>
      <c r="F338" s="60">
        <v>5171</v>
      </c>
      <c r="G338" s="61">
        <v>4709.56</v>
      </c>
      <c r="H338" s="44"/>
      <c r="I338" s="39">
        <f t="shared" si="5"/>
        <v>0.9107638754592923</v>
      </c>
    </row>
    <row r="339" spans="2:9" ht="15">
      <c r="B339" s="49"/>
      <c r="C339" s="50"/>
      <c r="D339" s="44">
        <v>4270</v>
      </c>
      <c r="E339" s="44" t="s">
        <v>15</v>
      </c>
      <c r="F339" s="60">
        <v>1168</v>
      </c>
      <c r="G339" s="61">
        <v>1168</v>
      </c>
      <c r="H339" s="44"/>
      <c r="I339" s="39">
        <f t="shared" si="5"/>
        <v>1</v>
      </c>
    </row>
    <row r="340" spans="2:9" ht="15">
      <c r="B340" s="49"/>
      <c r="C340" s="50"/>
      <c r="D340" s="44">
        <v>4280</v>
      </c>
      <c r="E340" s="44" t="s">
        <v>45</v>
      </c>
      <c r="F340" s="60">
        <v>100</v>
      </c>
      <c r="G340" s="61">
        <v>80</v>
      </c>
      <c r="H340" s="44"/>
      <c r="I340" s="39">
        <f t="shared" si="5"/>
        <v>0.8</v>
      </c>
    </row>
    <row r="341" spans="2:9" ht="15">
      <c r="B341" s="49"/>
      <c r="C341" s="50"/>
      <c r="D341" s="44">
        <v>4300</v>
      </c>
      <c r="E341" s="44" t="s">
        <v>13</v>
      </c>
      <c r="F341" s="60">
        <v>22478</v>
      </c>
      <c r="G341" s="61">
        <v>21167.98</v>
      </c>
      <c r="H341" s="44"/>
      <c r="I341" s="39">
        <f aca="true" t="shared" si="6" ref="I341:I390">SUM(G341/F341)</f>
        <v>0.9417199039060414</v>
      </c>
    </row>
    <row r="342" spans="2:9" ht="15">
      <c r="B342" s="49"/>
      <c r="C342" s="50"/>
      <c r="D342" s="44">
        <v>4350</v>
      </c>
      <c r="E342" s="44" t="s">
        <v>60</v>
      </c>
      <c r="F342" s="60">
        <v>892</v>
      </c>
      <c r="G342" s="61">
        <v>888.82</v>
      </c>
      <c r="H342" s="44"/>
      <c r="I342" s="39">
        <f t="shared" si="6"/>
        <v>0.9964349775784754</v>
      </c>
    </row>
    <row r="343" spans="2:9" ht="30">
      <c r="B343" s="49"/>
      <c r="C343" s="50"/>
      <c r="D343" s="44">
        <v>4360</v>
      </c>
      <c r="E343" s="43" t="s">
        <v>118</v>
      </c>
      <c r="F343" s="60">
        <v>1118</v>
      </c>
      <c r="G343" s="61">
        <v>1117.34</v>
      </c>
      <c r="H343" s="44"/>
      <c r="I343" s="39">
        <f t="shared" si="6"/>
        <v>0.9994096601073345</v>
      </c>
    </row>
    <row r="344" spans="2:9" ht="30">
      <c r="B344" s="49"/>
      <c r="C344" s="50"/>
      <c r="D344" s="44">
        <v>4370</v>
      </c>
      <c r="E344" s="43" t="s">
        <v>130</v>
      </c>
      <c r="F344" s="60">
        <v>1800</v>
      </c>
      <c r="G344" s="61">
        <v>1750.75</v>
      </c>
      <c r="H344" s="44"/>
      <c r="I344" s="39">
        <f t="shared" si="6"/>
        <v>0.9726388888888889</v>
      </c>
    </row>
    <row r="345" spans="2:9" ht="15">
      <c r="B345" s="49"/>
      <c r="C345" s="50"/>
      <c r="D345" s="44">
        <v>4410</v>
      </c>
      <c r="E345" s="43" t="s">
        <v>37</v>
      </c>
      <c r="F345" s="60">
        <v>1244</v>
      </c>
      <c r="G345" s="61">
        <v>1243.66</v>
      </c>
      <c r="H345" s="44"/>
      <c r="I345" s="39">
        <f t="shared" si="6"/>
        <v>0.999726688102894</v>
      </c>
    </row>
    <row r="346" spans="2:9" ht="15">
      <c r="B346" s="49"/>
      <c r="C346" s="50"/>
      <c r="D346" s="44">
        <v>4430</v>
      </c>
      <c r="E346" s="44" t="s">
        <v>14</v>
      </c>
      <c r="F346" s="60">
        <v>475</v>
      </c>
      <c r="G346" s="61">
        <v>475</v>
      </c>
      <c r="H346" s="44"/>
      <c r="I346" s="39">
        <f t="shared" si="6"/>
        <v>1</v>
      </c>
    </row>
    <row r="347" spans="2:9" ht="15">
      <c r="B347" s="49"/>
      <c r="C347" s="50"/>
      <c r="D347" s="44">
        <v>4440</v>
      </c>
      <c r="E347" s="44" t="s">
        <v>120</v>
      </c>
      <c r="F347" s="60">
        <v>8341</v>
      </c>
      <c r="G347" s="61">
        <v>8340.81</v>
      </c>
      <c r="H347" s="44"/>
      <c r="I347" s="39">
        <f t="shared" si="6"/>
        <v>0.9999772209567197</v>
      </c>
    </row>
    <row r="348" spans="2:9" ht="15">
      <c r="B348" s="49"/>
      <c r="C348" s="50"/>
      <c r="D348" s="44">
        <v>4480</v>
      </c>
      <c r="E348" s="44" t="s">
        <v>114</v>
      </c>
      <c r="F348" s="60">
        <v>257</v>
      </c>
      <c r="G348" s="61">
        <v>256.5</v>
      </c>
      <c r="H348" s="44"/>
      <c r="I348" s="39">
        <f t="shared" si="6"/>
        <v>0.9980544747081712</v>
      </c>
    </row>
    <row r="349" spans="2:9" ht="15">
      <c r="B349" s="49"/>
      <c r="C349" s="50"/>
      <c r="D349" s="44">
        <v>4520</v>
      </c>
      <c r="E349" s="44" t="s">
        <v>110</v>
      </c>
      <c r="F349" s="60">
        <v>669</v>
      </c>
      <c r="G349" s="61">
        <v>661.55</v>
      </c>
      <c r="H349" s="44"/>
      <c r="I349" s="39">
        <f t="shared" si="6"/>
        <v>0.9888639760837069</v>
      </c>
    </row>
    <row r="350" spans="2:9" ht="30">
      <c r="B350" s="49"/>
      <c r="C350" s="50"/>
      <c r="D350" s="44">
        <v>4700</v>
      </c>
      <c r="E350" s="43" t="s">
        <v>79</v>
      </c>
      <c r="F350" s="60">
        <v>1100</v>
      </c>
      <c r="G350" s="61">
        <v>1100</v>
      </c>
      <c r="H350" s="44"/>
      <c r="I350" s="39">
        <f t="shared" si="6"/>
        <v>1</v>
      </c>
    </row>
    <row r="351" spans="2:9" ht="30">
      <c r="B351" s="49"/>
      <c r="C351" s="50"/>
      <c r="D351" s="44">
        <v>4740</v>
      </c>
      <c r="E351" s="43" t="s">
        <v>38</v>
      </c>
      <c r="F351" s="60">
        <v>2000</v>
      </c>
      <c r="G351" s="61">
        <v>1704.59</v>
      </c>
      <c r="H351" s="44"/>
      <c r="I351" s="39">
        <f t="shared" si="6"/>
        <v>0.8522949999999999</v>
      </c>
    </row>
    <row r="352" spans="2:9" ht="30">
      <c r="B352" s="49"/>
      <c r="C352" s="50"/>
      <c r="D352" s="44">
        <v>4750</v>
      </c>
      <c r="E352" s="43" t="s">
        <v>39</v>
      </c>
      <c r="F352" s="60">
        <v>8350</v>
      </c>
      <c r="G352" s="61">
        <v>8142.87</v>
      </c>
      <c r="H352" s="44"/>
      <c r="I352" s="39">
        <f t="shared" si="6"/>
        <v>0.9751940119760479</v>
      </c>
    </row>
    <row r="353" spans="2:9" s="16" customFormat="1" ht="15.75">
      <c r="B353" s="40"/>
      <c r="C353" s="4">
        <v>85228</v>
      </c>
      <c r="D353" s="2"/>
      <c r="E353" s="5" t="s">
        <v>84</v>
      </c>
      <c r="F353" s="23">
        <f>SUM(F354,F355,F356,F357,F358,F359,F360,F361)</f>
        <v>42566</v>
      </c>
      <c r="G353" s="56">
        <f>SUM(G354,G355,G356,G357,G358,G359,G360,G361)</f>
        <v>40609.32</v>
      </c>
      <c r="H353" s="57">
        <f>SUM(H354:H361)</f>
        <v>0</v>
      </c>
      <c r="I353" s="39">
        <f t="shared" si="6"/>
        <v>0.9540318564112202</v>
      </c>
    </row>
    <row r="354" spans="2:9" ht="15">
      <c r="B354" s="49"/>
      <c r="C354" s="50"/>
      <c r="D354" s="44">
        <v>3020</v>
      </c>
      <c r="E354" s="43" t="s">
        <v>44</v>
      </c>
      <c r="F354" s="60">
        <v>600</v>
      </c>
      <c r="G354" s="61">
        <v>570.8</v>
      </c>
      <c r="H354" s="44"/>
      <c r="I354" s="39">
        <f t="shared" si="6"/>
        <v>0.9513333333333333</v>
      </c>
    </row>
    <row r="355" spans="2:9" ht="15">
      <c r="B355" s="49"/>
      <c r="C355" s="50"/>
      <c r="D355" s="44">
        <v>4010</v>
      </c>
      <c r="E355" s="43" t="s">
        <v>32</v>
      </c>
      <c r="F355" s="60">
        <v>31000</v>
      </c>
      <c r="G355" s="61">
        <v>29839.9</v>
      </c>
      <c r="H355" s="44"/>
      <c r="I355" s="39">
        <f t="shared" si="6"/>
        <v>0.9625774193548388</v>
      </c>
    </row>
    <row r="356" spans="2:9" ht="15">
      <c r="B356" s="49"/>
      <c r="C356" s="50"/>
      <c r="D356" s="44">
        <v>4040</v>
      </c>
      <c r="E356" s="44" t="s">
        <v>33</v>
      </c>
      <c r="F356" s="60">
        <v>2809</v>
      </c>
      <c r="G356" s="61">
        <v>2802.75</v>
      </c>
      <c r="H356" s="44"/>
      <c r="I356" s="39">
        <f t="shared" si="6"/>
        <v>0.9977750088999644</v>
      </c>
    </row>
    <row r="357" spans="2:9" ht="15">
      <c r="B357" s="49"/>
      <c r="C357" s="50"/>
      <c r="D357" s="44">
        <v>4110</v>
      </c>
      <c r="E357" s="44" t="s">
        <v>34</v>
      </c>
      <c r="F357" s="60">
        <v>5165</v>
      </c>
      <c r="G357" s="61">
        <v>4800.9</v>
      </c>
      <c r="H357" s="44"/>
      <c r="I357" s="39">
        <f t="shared" si="6"/>
        <v>0.9295062923523717</v>
      </c>
    </row>
    <row r="358" spans="2:9" ht="15">
      <c r="B358" s="49"/>
      <c r="C358" s="50"/>
      <c r="D358" s="44">
        <v>4120</v>
      </c>
      <c r="E358" s="44" t="s">
        <v>35</v>
      </c>
      <c r="F358" s="60">
        <v>900</v>
      </c>
      <c r="G358" s="61">
        <v>685.21</v>
      </c>
      <c r="H358" s="44"/>
      <c r="I358" s="39">
        <f t="shared" si="6"/>
        <v>0.7613444444444445</v>
      </c>
    </row>
    <row r="359" spans="2:9" ht="15">
      <c r="B359" s="49"/>
      <c r="C359" s="50"/>
      <c r="D359" s="44">
        <v>4210</v>
      </c>
      <c r="E359" s="44" t="s">
        <v>20</v>
      </c>
      <c r="F359" s="60">
        <v>20</v>
      </c>
      <c r="G359" s="61">
        <v>0</v>
      </c>
      <c r="H359" s="44"/>
      <c r="I359" s="39">
        <f t="shared" si="6"/>
        <v>0</v>
      </c>
    </row>
    <row r="360" spans="2:9" ht="15">
      <c r="B360" s="49"/>
      <c r="C360" s="50"/>
      <c r="D360" s="44">
        <v>4410</v>
      </c>
      <c r="E360" s="43" t="s">
        <v>37</v>
      </c>
      <c r="F360" s="60">
        <v>500</v>
      </c>
      <c r="G360" s="61">
        <v>338</v>
      </c>
      <c r="H360" s="44"/>
      <c r="I360" s="39">
        <f t="shared" si="6"/>
        <v>0.676</v>
      </c>
    </row>
    <row r="361" spans="2:9" ht="15">
      <c r="B361" s="49"/>
      <c r="C361" s="50"/>
      <c r="D361" s="44">
        <v>4440</v>
      </c>
      <c r="E361" s="44" t="s">
        <v>120</v>
      </c>
      <c r="F361" s="60">
        <v>1572</v>
      </c>
      <c r="G361" s="61">
        <v>1571.76</v>
      </c>
      <c r="H361" s="44"/>
      <c r="I361" s="39">
        <f t="shared" si="6"/>
        <v>0.9998473282442748</v>
      </c>
    </row>
    <row r="362" spans="2:9" s="16" customFormat="1" ht="15.75">
      <c r="B362" s="40"/>
      <c r="C362" s="4">
        <v>85295</v>
      </c>
      <c r="D362" s="2"/>
      <c r="E362" s="2" t="s">
        <v>12</v>
      </c>
      <c r="F362" s="23">
        <f>SUM(F363:F391)</f>
        <v>582548</v>
      </c>
      <c r="G362" s="24">
        <f>SUM(G363:G391)</f>
        <v>538714.65</v>
      </c>
      <c r="H362" s="57">
        <f>H363</f>
        <v>0</v>
      </c>
      <c r="I362" s="39">
        <f t="shared" si="6"/>
        <v>0.9247558141131719</v>
      </c>
    </row>
    <row r="363" spans="2:9" ht="15">
      <c r="B363" s="49"/>
      <c r="C363" s="50"/>
      <c r="D363" s="44">
        <v>3110</v>
      </c>
      <c r="E363" s="44" t="s">
        <v>73</v>
      </c>
      <c r="F363" s="58">
        <v>285000</v>
      </c>
      <c r="G363" s="59">
        <v>244000</v>
      </c>
      <c r="H363" s="44"/>
      <c r="I363" s="39">
        <f t="shared" si="6"/>
        <v>0.856140350877193</v>
      </c>
    </row>
    <row r="364" spans="2:9" ht="15">
      <c r="B364" s="49"/>
      <c r="C364" s="50"/>
      <c r="D364" s="44">
        <v>3117</v>
      </c>
      <c r="E364" s="44" t="s">
        <v>73</v>
      </c>
      <c r="F364" s="58">
        <v>2550</v>
      </c>
      <c r="G364" s="59">
        <v>2550</v>
      </c>
      <c r="H364" s="44"/>
      <c r="I364" s="39">
        <f t="shared" si="6"/>
        <v>1</v>
      </c>
    </row>
    <row r="365" spans="2:9" ht="15">
      <c r="B365" s="49"/>
      <c r="C365" s="50"/>
      <c r="D365" s="44">
        <v>3119</v>
      </c>
      <c r="E365" s="44" t="s">
        <v>73</v>
      </c>
      <c r="F365" s="58">
        <v>450</v>
      </c>
      <c r="G365" s="59">
        <v>450</v>
      </c>
      <c r="H365" s="44"/>
      <c r="I365" s="39">
        <f t="shared" si="6"/>
        <v>1</v>
      </c>
    </row>
    <row r="366" spans="2:9" ht="15">
      <c r="B366" s="49"/>
      <c r="C366" s="50"/>
      <c r="D366" s="44">
        <v>4017</v>
      </c>
      <c r="E366" s="44" t="s">
        <v>32</v>
      </c>
      <c r="F366" s="58">
        <v>4930</v>
      </c>
      <c r="G366" s="59">
        <v>4926.61</v>
      </c>
      <c r="H366" s="44"/>
      <c r="I366" s="39">
        <f t="shared" si="6"/>
        <v>0.9993123732251521</v>
      </c>
    </row>
    <row r="367" spans="2:9" ht="15">
      <c r="B367" s="49"/>
      <c r="C367" s="50"/>
      <c r="D367" s="44">
        <v>4019</v>
      </c>
      <c r="E367" s="43" t="s">
        <v>32</v>
      </c>
      <c r="F367" s="58">
        <v>870</v>
      </c>
      <c r="G367" s="59">
        <v>869.39</v>
      </c>
      <c r="H367" s="44"/>
      <c r="I367" s="39">
        <f t="shared" si="6"/>
        <v>0.9992988505747127</v>
      </c>
    </row>
    <row r="368" spans="2:9" ht="15">
      <c r="B368" s="49"/>
      <c r="C368" s="50"/>
      <c r="D368" s="44">
        <v>4117</v>
      </c>
      <c r="E368" s="43" t="s">
        <v>34</v>
      </c>
      <c r="F368" s="58">
        <v>8143</v>
      </c>
      <c r="G368" s="59">
        <v>8139.57</v>
      </c>
      <c r="H368" s="44"/>
      <c r="I368" s="39">
        <f t="shared" si="6"/>
        <v>0.999578779319661</v>
      </c>
    </row>
    <row r="369" spans="2:9" ht="15">
      <c r="B369" s="49"/>
      <c r="C369" s="50"/>
      <c r="D369" s="44">
        <v>4119</v>
      </c>
      <c r="E369" s="44" t="s">
        <v>34</v>
      </c>
      <c r="F369" s="58">
        <v>1437</v>
      </c>
      <c r="G369" s="59">
        <v>1436.38</v>
      </c>
      <c r="H369" s="44"/>
      <c r="I369" s="39">
        <f t="shared" si="6"/>
        <v>0.9995685455810718</v>
      </c>
    </row>
    <row r="370" spans="2:9" ht="15">
      <c r="B370" s="49"/>
      <c r="C370" s="50"/>
      <c r="D370" s="44">
        <v>4127</v>
      </c>
      <c r="E370" s="44" t="s">
        <v>35</v>
      </c>
      <c r="F370" s="58">
        <v>613</v>
      </c>
      <c r="G370" s="59">
        <v>609.18</v>
      </c>
      <c r="H370" s="44"/>
      <c r="I370" s="39">
        <f t="shared" si="6"/>
        <v>0.9937683523654159</v>
      </c>
    </row>
    <row r="371" spans="2:9" ht="15">
      <c r="B371" s="49"/>
      <c r="C371" s="50"/>
      <c r="D371" s="44">
        <v>4129</v>
      </c>
      <c r="E371" s="44" t="s">
        <v>35</v>
      </c>
      <c r="F371" s="58">
        <v>108</v>
      </c>
      <c r="G371" s="59">
        <v>107.5</v>
      </c>
      <c r="H371" s="44"/>
      <c r="I371" s="39">
        <f t="shared" si="6"/>
        <v>0.9953703703703703</v>
      </c>
    </row>
    <row r="372" spans="2:9" ht="15">
      <c r="B372" s="49"/>
      <c r="C372" s="50"/>
      <c r="D372" s="44">
        <v>4177</v>
      </c>
      <c r="E372" s="44" t="s">
        <v>19</v>
      </c>
      <c r="F372" s="58">
        <v>133846</v>
      </c>
      <c r="G372" s="59">
        <v>133841.9</v>
      </c>
      <c r="H372" s="44"/>
      <c r="I372" s="39">
        <f t="shared" si="6"/>
        <v>0.9999693677808824</v>
      </c>
    </row>
    <row r="373" spans="2:9" ht="15">
      <c r="B373" s="49"/>
      <c r="C373" s="50"/>
      <c r="D373" s="44">
        <v>4179</v>
      </c>
      <c r="E373" s="44" t="s">
        <v>19</v>
      </c>
      <c r="F373" s="58">
        <v>23622</v>
      </c>
      <c r="G373" s="59">
        <v>23619.17</v>
      </c>
      <c r="H373" s="44"/>
      <c r="I373" s="39">
        <f t="shared" si="6"/>
        <v>0.9998801964270595</v>
      </c>
    </row>
    <row r="374" spans="2:9" ht="15">
      <c r="B374" s="49"/>
      <c r="C374" s="50"/>
      <c r="D374" s="44">
        <v>4217</v>
      </c>
      <c r="E374" s="44" t="s">
        <v>20</v>
      </c>
      <c r="F374" s="58">
        <v>29818</v>
      </c>
      <c r="G374" s="59">
        <v>29818</v>
      </c>
      <c r="H374" s="44"/>
      <c r="I374" s="39">
        <f t="shared" si="6"/>
        <v>1</v>
      </c>
    </row>
    <row r="375" spans="2:9" ht="15">
      <c r="B375" s="49"/>
      <c r="C375" s="50"/>
      <c r="D375" s="44">
        <v>4219</v>
      </c>
      <c r="E375" s="44" t="s">
        <v>20</v>
      </c>
      <c r="F375" s="58">
        <v>5262</v>
      </c>
      <c r="G375" s="59">
        <v>5262</v>
      </c>
      <c r="H375" s="44"/>
      <c r="I375" s="39">
        <f t="shared" si="6"/>
        <v>1</v>
      </c>
    </row>
    <row r="376" spans="2:9" ht="15">
      <c r="B376" s="49"/>
      <c r="C376" s="50"/>
      <c r="D376" s="44">
        <v>4267</v>
      </c>
      <c r="E376" s="44" t="s">
        <v>23</v>
      </c>
      <c r="F376" s="58">
        <v>7140</v>
      </c>
      <c r="G376" s="59">
        <v>5771.31</v>
      </c>
      <c r="H376" s="44"/>
      <c r="I376" s="39">
        <f t="shared" si="6"/>
        <v>0.8083067226890757</v>
      </c>
    </row>
    <row r="377" spans="2:9" ht="15">
      <c r="B377" s="49"/>
      <c r="C377" s="50"/>
      <c r="D377" s="44">
        <v>4269</v>
      </c>
      <c r="E377" s="44" t="s">
        <v>113</v>
      </c>
      <c r="F377" s="58">
        <v>1260</v>
      </c>
      <c r="G377" s="59">
        <v>1018.47</v>
      </c>
      <c r="H377" s="44"/>
      <c r="I377" s="39">
        <f t="shared" si="6"/>
        <v>0.8083095238095238</v>
      </c>
    </row>
    <row r="378" spans="2:9" ht="15">
      <c r="B378" s="49"/>
      <c r="C378" s="50"/>
      <c r="D378" s="44">
        <v>4307</v>
      </c>
      <c r="E378" s="44" t="s">
        <v>13</v>
      </c>
      <c r="F378" s="58">
        <v>61454</v>
      </c>
      <c r="G378" s="59">
        <v>60439.77</v>
      </c>
      <c r="H378" s="44"/>
      <c r="I378" s="39">
        <f t="shared" si="6"/>
        <v>0.983496110912227</v>
      </c>
    </row>
    <row r="379" spans="2:9" ht="15">
      <c r="B379" s="49"/>
      <c r="C379" s="50"/>
      <c r="D379" s="44">
        <v>4309</v>
      </c>
      <c r="E379" s="44" t="s">
        <v>13</v>
      </c>
      <c r="F379" s="58">
        <v>10842</v>
      </c>
      <c r="G379" s="59">
        <v>10665.87</v>
      </c>
      <c r="H379" s="44"/>
      <c r="I379" s="39">
        <f t="shared" si="6"/>
        <v>0.9837548422800222</v>
      </c>
    </row>
    <row r="380" spans="2:9" ht="30">
      <c r="B380" s="49"/>
      <c r="C380" s="50"/>
      <c r="D380" s="44">
        <v>4367</v>
      </c>
      <c r="E380" s="43" t="s">
        <v>118</v>
      </c>
      <c r="F380" s="58">
        <v>510</v>
      </c>
      <c r="G380" s="59">
        <v>510</v>
      </c>
      <c r="H380" s="44"/>
      <c r="I380" s="39">
        <f t="shared" si="6"/>
        <v>1</v>
      </c>
    </row>
    <row r="381" spans="2:9" ht="30">
      <c r="B381" s="49"/>
      <c r="C381" s="50"/>
      <c r="D381" s="44">
        <v>4369</v>
      </c>
      <c r="E381" s="43" t="s">
        <v>131</v>
      </c>
      <c r="F381" s="58">
        <v>90</v>
      </c>
      <c r="G381" s="59">
        <v>90</v>
      </c>
      <c r="H381" s="44"/>
      <c r="I381" s="39">
        <f t="shared" si="6"/>
        <v>1</v>
      </c>
    </row>
    <row r="382" spans="2:9" ht="30">
      <c r="B382" s="49"/>
      <c r="C382" s="50"/>
      <c r="D382" s="44">
        <v>4377</v>
      </c>
      <c r="E382" s="43" t="s">
        <v>121</v>
      </c>
      <c r="F382" s="58">
        <v>1445</v>
      </c>
      <c r="G382" s="59">
        <v>1445</v>
      </c>
      <c r="H382" s="44"/>
      <c r="I382" s="39">
        <f t="shared" si="6"/>
        <v>1</v>
      </c>
    </row>
    <row r="383" spans="2:9" ht="30">
      <c r="B383" s="49"/>
      <c r="C383" s="50"/>
      <c r="D383" s="44">
        <v>4379</v>
      </c>
      <c r="E383" s="43" t="s">
        <v>132</v>
      </c>
      <c r="F383" s="58">
        <v>255</v>
      </c>
      <c r="G383" s="59">
        <v>255</v>
      </c>
      <c r="H383" s="44"/>
      <c r="I383" s="39">
        <f t="shared" si="6"/>
        <v>1</v>
      </c>
    </row>
    <row r="384" spans="2:9" ht="15">
      <c r="B384" s="49"/>
      <c r="C384" s="50"/>
      <c r="D384" s="44">
        <v>4417</v>
      </c>
      <c r="E384" s="43" t="s">
        <v>37</v>
      </c>
      <c r="F384" s="58">
        <v>306</v>
      </c>
      <c r="G384" s="59">
        <v>298.38</v>
      </c>
      <c r="H384" s="44"/>
      <c r="I384" s="39">
        <f t="shared" si="6"/>
        <v>0.9750980392156863</v>
      </c>
    </row>
    <row r="385" spans="2:9" ht="15">
      <c r="B385" s="49"/>
      <c r="C385" s="50"/>
      <c r="D385" s="44">
        <v>4419</v>
      </c>
      <c r="E385" s="43" t="s">
        <v>37</v>
      </c>
      <c r="F385" s="58">
        <v>54</v>
      </c>
      <c r="G385" s="59">
        <v>52.65</v>
      </c>
      <c r="H385" s="44"/>
      <c r="I385" s="39">
        <f t="shared" si="6"/>
        <v>0.975</v>
      </c>
    </row>
    <row r="386" spans="2:9" ht="15">
      <c r="B386" s="49"/>
      <c r="C386" s="50"/>
      <c r="D386" s="44">
        <v>4437</v>
      </c>
      <c r="E386" s="43" t="s">
        <v>14</v>
      </c>
      <c r="F386" s="58">
        <v>410</v>
      </c>
      <c r="G386" s="59">
        <v>409.7</v>
      </c>
      <c r="H386" s="44"/>
      <c r="I386" s="39">
        <f t="shared" si="6"/>
        <v>0.9992682926829268</v>
      </c>
    </row>
    <row r="387" spans="2:9" ht="15">
      <c r="B387" s="49"/>
      <c r="C387" s="50"/>
      <c r="D387" s="44">
        <v>4439</v>
      </c>
      <c r="E387" s="44" t="s">
        <v>14</v>
      </c>
      <c r="F387" s="58">
        <v>73</v>
      </c>
      <c r="G387" s="59">
        <v>72.3</v>
      </c>
      <c r="H387" s="44"/>
      <c r="I387" s="39">
        <f t="shared" si="6"/>
        <v>0.9904109589041096</v>
      </c>
    </row>
    <row r="388" spans="2:9" ht="15">
      <c r="B388" s="49"/>
      <c r="C388" s="50"/>
      <c r="D388" s="44">
        <v>4487</v>
      </c>
      <c r="E388" s="44" t="s">
        <v>114</v>
      </c>
      <c r="F388" s="58">
        <v>221</v>
      </c>
      <c r="G388" s="59">
        <v>218.03</v>
      </c>
      <c r="H388" s="44"/>
      <c r="I388" s="39">
        <f t="shared" si="6"/>
        <v>0.9865610859728506</v>
      </c>
    </row>
    <row r="389" spans="2:9" ht="15">
      <c r="B389" s="49"/>
      <c r="C389" s="50"/>
      <c r="D389" s="44">
        <v>4489</v>
      </c>
      <c r="E389" s="44" t="s">
        <v>114</v>
      </c>
      <c r="F389" s="58">
        <v>39</v>
      </c>
      <c r="G389" s="59">
        <v>38.47</v>
      </c>
      <c r="H389" s="44"/>
      <c r="I389" s="39">
        <f t="shared" si="6"/>
        <v>0.9864102564102564</v>
      </c>
    </row>
    <row r="390" spans="2:9" ht="15">
      <c r="B390" s="49"/>
      <c r="C390" s="50"/>
      <c r="D390" s="44">
        <v>4757</v>
      </c>
      <c r="E390" s="44" t="s">
        <v>39</v>
      </c>
      <c r="F390" s="58">
        <v>1530</v>
      </c>
      <c r="G390" s="59">
        <v>1530</v>
      </c>
      <c r="H390" s="44"/>
      <c r="I390" s="39">
        <f t="shared" si="6"/>
        <v>1</v>
      </c>
    </row>
    <row r="391" spans="2:9" ht="30">
      <c r="B391" s="49"/>
      <c r="C391" s="50"/>
      <c r="D391" s="44">
        <v>4759</v>
      </c>
      <c r="E391" s="43" t="s">
        <v>39</v>
      </c>
      <c r="F391" s="58">
        <v>270</v>
      </c>
      <c r="G391" s="59">
        <v>270</v>
      </c>
      <c r="H391" s="44"/>
      <c r="I391" s="39">
        <f aca="true" t="shared" si="7" ref="I391:I471">SUM(G391/F391)</f>
        <v>1</v>
      </c>
    </row>
    <row r="392" spans="2:9" ht="15">
      <c r="B392" s="40">
        <v>853</v>
      </c>
      <c r="C392" s="4"/>
      <c r="D392" s="2"/>
      <c r="E392" s="5" t="s">
        <v>133</v>
      </c>
      <c r="F392" s="21">
        <f>SUM(F393)</f>
        <v>188194</v>
      </c>
      <c r="G392" s="25">
        <f>SUM(G393)</f>
        <v>188125.09999999998</v>
      </c>
      <c r="H392" s="2"/>
      <c r="I392" s="39">
        <f t="shared" si="7"/>
        <v>0.9996338884342751</v>
      </c>
    </row>
    <row r="393" spans="2:9" ht="15">
      <c r="B393" s="49"/>
      <c r="C393" s="4">
        <v>85395</v>
      </c>
      <c r="D393" s="44"/>
      <c r="E393" s="5" t="s">
        <v>12</v>
      </c>
      <c r="F393" s="23">
        <f>SUM(F394:F414)</f>
        <v>188194</v>
      </c>
      <c r="G393" s="56">
        <f>SUM(G394:G414)</f>
        <v>188125.09999999998</v>
      </c>
      <c r="H393" s="44"/>
      <c r="I393" s="39">
        <f t="shared" si="7"/>
        <v>0.9996338884342751</v>
      </c>
    </row>
    <row r="394" spans="2:9" ht="15">
      <c r="B394" s="49"/>
      <c r="C394" s="50"/>
      <c r="D394" s="44">
        <v>3119</v>
      </c>
      <c r="E394" s="43" t="s">
        <v>73</v>
      </c>
      <c r="F394" s="58">
        <v>19761</v>
      </c>
      <c r="G394" s="59">
        <v>19753.14</v>
      </c>
      <c r="H394" s="44"/>
      <c r="I394" s="39">
        <f t="shared" si="7"/>
        <v>0.9996022468498558</v>
      </c>
    </row>
    <row r="395" spans="2:9" ht="15">
      <c r="B395" s="49"/>
      <c r="C395" s="50"/>
      <c r="D395" s="44">
        <v>4017</v>
      </c>
      <c r="E395" s="43" t="s">
        <v>32</v>
      </c>
      <c r="F395" s="58">
        <v>50504</v>
      </c>
      <c r="G395" s="59">
        <v>50504</v>
      </c>
      <c r="H395" s="44"/>
      <c r="I395" s="39">
        <f t="shared" si="7"/>
        <v>1</v>
      </c>
    </row>
    <row r="396" spans="2:9" ht="15">
      <c r="B396" s="49"/>
      <c r="C396" s="50"/>
      <c r="D396" s="44">
        <v>4019</v>
      </c>
      <c r="E396" s="43" t="s">
        <v>32</v>
      </c>
      <c r="F396" s="58">
        <v>2674</v>
      </c>
      <c r="G396" s="59">
        <v>2674</v>
      </c>
      <c r="H396" s="44"/>
      <c r="I396" s="39">
        <f t="shared" si="7"/>
        <v>1</v>
      </c>
    </row>
    <row r="397" spans="2:9" ht="15">
      <c r="B397" s="49"/>
      <c r="C397" s="50"/>
      <c r="D397" s="44">
        <v>4047</v>
      </c>
      <c r="E397" s="44" t="s">
        <v>33</v>
      </c>
      <c r="F397" s="58">
        <v>3056</v>
      </c>
      <c r="G397" s="59">
        <v>3055.12</v>
      </c>
      <c r="H397" s="44"/>
      <c r="I397" s="39">
        <f t="shared" si="7"/>
        <v>0.9997120418848168</v>
      </c>
    </row>
    <row r="398" spans="2:9" ht="15">
      <c r="B398" s="49"/>
      <c r="C398" s="50"/>
      <c r="D398" s="44">
        <v>4049</v>
      </c>
      <c r="E398" s="44" t="s">
        <v>33</v>
      </c>
      <c r="F398" s="58">
        <v>162</v>
      </c>
      <c r="G398" s="59">
        <v>161.74</v>
      </c>
      <c r="H398" s="44"/>
      <c r="I398" s="39">
        <f t="shared" si="7"/>
        <v>0.9983950617283951</v>
      </c>
    </row>
    <row r="399" spans="2:9" ht="15">
      <c r="B399" s="49"/>
      <c r="C399" s="50"/>
      <c r="D399" s="44">
        <v>4117</v>
      </c>
      <c r="E399" s="43" t="s">
        <v>34</v>
      </c>
      <c r="F399" s="58">
        <v>8424</v>
      </c>
      <c r="G399" s="59">
        <v>8401.95</v>
      </c>
      <c r="H399" s="44"/>
      <c r="I399" s="39">
        <f t="shared" si="7"/>
        <v>0.9973824786324788</v>
      </c>
    </row>
    <row r="400" spans="2:9" ht="15">
      <c r="B400" s="49"/>
      <c r="C400" s="50"/>
      <c r="D400" s="44">
        <v>4119</v>
      </c>
      <c r="E400" s="43" t="s">
        <v>34</v>
      </c>
      <c r="F400" s="58">
        <v>446</v>
      </c>
      <c r="G400" s="59">
        <v>444.57</v>
      </c>
      <c r="H400" s="44"/>
      <c r="I400" s="39">
        <f t="shared" si="7"/>
        <v>0.9967937219730941</v>
      </c>
    </row>
    <row r="401" spans="2:9" ht="15">
      <c r="B401" s="49"/>
      <c r="C401" s="50"/>
      <c r="D401" s="44">
        <v>4127</v>
      </c>
      <c r="E401" s="43" t="s">
        <v>35</v>
      </c>
      <c r="F401" s="58">
        <v>1279</v>
      </c>
      <c r="G401" s="59">
        <v>1271.34</v>
      </c>
      <c r="H401" s="44"/>
      <c r="I401" s="39">
        <f t="shared" si="7"/>
        <v>0.9940109460516028</v>
      </c>
    </row>
    <row r="402" spans="2:9" ht="15">
      <c r="B402" s="49"/>
      <c r="C402" s="50"/>
      <c r="D402" s="44">
        <v>4129</v>
      </c>
      <c r="E402" s="43" t="s">
        <v>35</v>
      </c>
      <c r="F402" s="58">
        <v>68</v>
      </c>
      <c r="G402" s="59">
        <v>67.31</v>
      </c>
      <c r="H402" s="44"/>
      <c r="I402" s="39">
        <f t="shared" si="7"/>
        <v>0.9898529411764706</v>
      </c>
    </row>
    <row r="403" spans="2:9" ht="15">
      <c r="B403" s="49"/>
      <c r="C403" s="50"/>
      <c r="D403" s="44">
        <v>4177</v>
      </c>
      <c r="E403" s="43" t="s">
        <v>19</v>
      </c>
      <c r="F403" s="58">
        <v>3325</v>
      </c>
      <c r="G403" s="59">
        <v>3324.02</v>
      </c>
      <c r="H403" s="44"/>
      <c r="I403" s="39">
        <f t="shared" si="7"/>
        <v>0.9997052631578948</v>
      </c>
    </row>
    <row r="404" spans="2:9" ht="15">
      <c r="B404" s="49"/>
      <c r="C404" s="50"/>
      <c r="D404" s="44">
        <v>4179</v>
      </c>
      <c r="E404" s="43" t="s">
        <v>19</v>
      </c>
      <c r="F404" s="58">
        <v>176</v>
      </c>
      <c r="G404" s="59">
        <v>175.98</v>
      </c>
      <c r="H404" s="44"/>
      <c r="I404" s="39">
        <f t="shared" si="7"/>
        <v>0.9998863636363636</v>
      </c>
    </row>
    <row r="405" spans="2:9" ht="15">
      <c r="B405" s="49"/>
      <c r="C405" s="50"/>
      <c r="D405" s="44">
        <v>4217</v>
      </c>
      <c r="E405" s="43" t="s">
        <v>20</v>
      </c>
      <c r="F405" s="58">
        <v>14401</v>
      </c>
      <c r="G405" s="59">
        <v>14401</v>
      </c>
      <c r="H405" s="44"/>
      <c r="I405" s="39">
        <f t="shared" si="7"/>
        <v>1</v>
      </c>
    </row>
    <row r="406" spans="2:9" ht="15">
      <c r="B406" s="49"/>
      <c r="C406" s="50"/>
      <c r="D406" s="44">
        <v>4219</v>
      </c>
      <c r="E406" s="43" t="s">
        <v>20</v>
      </c>
      <c r="F406" s="58">
        <v>763</v>
      </c>
      <c r="G406" s="59">
        <v>763</v>
      </c>
      <c r="H406" s="44"/>
      <c r="I406" s="39">
        <f t="shared" si="7"/>
        <v>1</v>
      </c>
    </row>
    <row r="407" spans="2:9" ht="15">
      <c r="B407" s="49"/>
      <c r="C407" s="50"/>
      <c r="D407" s="44">
        <v>4307</v>
      </c>
      <c r="E407" s="43" t="s">
        <v>13</v>
      </c>
      <c r="F407" s="58">
        <v>76961</v>
      </c>
      <c r="G407" s="59">
        <v>76961</v>
      </c>
      <c r="H407" s="44"/>
      <c r="I407" s="39">
        <f t="shared" si="7"/>
        <v>1</v>
      </c>
    </row>
    <row r="408" spans="2:9" ht="15">
      <c r="B408" s="49"/>
      <c r="C408" s="50"/>
      <c r="D408" s="44">
        <v>4309</v>
      </c>
      <c r="E408" s="43" t="s">
        <v>13</v>
      </c>
      <c r="F408" s="58">
        <v>4074</v>
      </c>
      <c r="G408" s="59">
        <v>4074</v>
      </c>
      <c r="H408" s="44"/>
      <c r="I408" s="39">
        <f t="shared" si="7"/>
        <v>1</v>
      </c>
    </row>
    <row r="409" spans="2:9" ht="15">
      <c r="B409" s="49"/>
      <c r="C409" s="50"/>
      <c r="D409" s="44">
        <v>4417</v>
      </c>
      <c r="E409" s="43" t="s">
        <v>37</v>
      </c>
      <c r="F409" s="58">
        <v>399</v>
      </c>
      <c r="G409" s="59">
        <v>377.78</v>
      </c>
      <c r="H409" s="44"/>
      <c r="I409" s="39">
        <f t="shared" si="7"/>
        <v>0.9468170426065162</v>
      </c>
    </row>
    <row r="410" spans="2:9" ht="15">
      <c r="B410" s="49"/>
      <c r="C410" s="50"/>
      <c r="D410" s="44">
        <v>4419</v>
      </c>
      <c r="E410" s="43" t="s">
        <v>37</v>
      </c>
      <c r="F410" s="58">
        <v>21</v>
      </c>
      <c r="G410" s="59">
        <v>20.04</v>
      </c>
      <c r="H410" s="44"/>
      <c r="I410" s="39">
        <f t="shared" si="7"/>
        <v>0.9542857142857143</v>
      </c>
    </row>
    <row r="411" spans="2:9" ht="30">
      <c r="B411" s="49"/>
      <c r="C411" s="50"/>
      <c r="D411" s="44">
        <v>4747</v>
      </c>
      <c r="E411" s="43" t="s">
        <v>38</v>
      </c>
      <c r="F411" s="58">
        <v>285</v>
      </c>
      <c r="G411" s="59">
        <v>280.11</v>
      </c>
      <c r="H411" s="44"/>
      <c r="I411" s="39">
        <f t="shared" si="7"/>
        <v>0.982842105263158</v>
      </c>
    </row>
    <row r="412" spans="2:9" ht="30">
      <c r="B412" s="49"/>
      <c r="C412" s="50"/>
      <c r="D412" s="44">
        <v>4749</v>
      </c>
      <c r="E412" s="43" t="s">
        <v>38</v>
      </c>
      <c r="F412" s="58">
        <v>15</v>
      </c>
      <c r="G412" s="59">
        <v>15</v>
      </c>
      <c r="H412" s="44"/>
      <c r="I412" s="39">
        <f t="shared" si="7"/>
        <v>1</v>
      </c>
    </row>
    <row r="413" spans="2:9" ht="30">
      <c r="B413" s="49"/>
      <c r="C413" s="50"/>
      <c r="D413" s="44">
        <v>4757</v>
      </c>
      <c r="E413" s="43" t="s">
        <v>39</v>
      </c>
      <c r="F413" s="58">
        <v>1330</v>
      </c>
      <c r="G413" s="59">
        <v>1330</v>
      </c>
      <c r="H413" s="44"/>
      <c r="I413" s="39">
        <f t="shared" si="7"/>
        <v>1</v>
      </c>
    </row>
    <row r="414" spans="2:9" ht="30">
      <c r="B414" s="49"/>
      <c r="C414" s="50"/>
      <c r="D414" s="44">
        <v>4759</v>
      </c>
      <c r="E414" s="43" t="s">
        <v>39</v>
      </c>
      <c r="F414" s="58">
        <v>70</v>
      </c>
      <c r="G414" s="59">
        <v>70</v>
      </c>
      <c r="H414" s="44"/>
      <c r="I414" s="39">
        <f t="shared" si="7"/>
        <v>1</v>
      </c>
    </row>
    <row r="415" spans="2:9" s="16" customFormat="1" ht="15.75">
      <c r="B415" s="40">
        <v>854</v>
      </c>
      <c r="C415" s="4"/>
      <c r="D415" s="2"/>
      <c r="E415" s="2" t="s">
        <v>85</v>
      </c>
      <c r="F415" s="21">
        <f>SUM(F416,F431)</f>
        <v>259808</v>
      </c>
      <c r="G415" s="6">
        <f>SUM(G416,G431)</f>
        <v>238244.12</v>
      </c>
      <c r="H415" s="3" t="e">
        <f>H416+H431</f>
        <v>#REF!</v>
      </c>
      <c r="I415" s="39">
        <f t="shared" si="7"/>
        <v>0.9170007082152974</v>
      </c>
    </row>
    <row r="416" spans="2:9" s="16" customFormat="1" ht="15.75">
      <c r="B416" s="49"/>
      <c r="C416" s="4">
        <v>85401</v>
      </c>
      <c r="D416" s="2"/>
      <c r="E416" s="2" t="s">
        <v>86</v>
      </c>
      <c r="F416" s="23">
        <f>SUM(F417:F430)</f>
        <v>180855</v>
      </c>
      <c r="G416" s="56">
        <f>SUM(G417:G430)</f>
        <v>164439.72</v>
      </c>
      <c r="H416" s="57">
        <f>SUM(H417:H430)</f>
        <v>0</v>
      </c>
      <c r="I416" s="39">
        <f t="shared" si="7"/>
        <v>0.909235133117691</v>
      </c>
    </row>
    <row r="417" spans="2:9" ht="15">
      <c r="B417" s="40"/>
      <c r="C417" s="50"/>
      <c r="D417" s="44">
        <v>3020</v>
      </c>
      <c r="E417" s="43" t="s">
        <v>44</v>
      </c>
      <c r="F417" s="60">
        <v>450</v>
      </c>
      <c r="G417" s="61">
        <v>269.47</v>
      </c>
      <c r="H417" s="44"/>
      <c r="I417" s="39">
        <f t="shared" si="7"/>
        <v>0.5988222222222223</v>
      </c>
    </row>
    <row r="418" spans="2:9" ht="15">
      <c r="B418" s="40"/>
      <c r="C418" s="50"/>
      <c r="D418" s="44">
        <v>4010</v>
      </c>
      <c r="E418" s="43" t="s">
        <v>32</v>
      </c>
      <c r="F418" s="60">
        <v>129303</v>
      </c>
      <c r="G418" s="61">
        <v>116908.44</v>
      </c>
      <c r="H418" s="44"/>
      <c r="I418" s="39">
        <f t="shared" si="7"/>
        <v>0.9041432913389481</v>
      </c>
    </row>
    <row r="419" spans="2:9" ht="15">
      <c r="B419" s="49"/>
      <c r="C419" s="50"/>
      <c r="D419" s="44">
        <v>4040</v>
      </c>
      <c r="E419" s="44" t="s">
        <v>33</v>
      </c>
      <c r="F419" s="60">
        <v>10883</v>
      </c>
      <c r="G419" s="61">
        <v>10862.8</v>
      </c>
      <c r="H419" s="44"/>
      <c r="I419" s="39">
        <f t="shared" si="7"/>
        <v>0.9981438941468345</v>
      </c>
    </row>
    <row r="420" spans="2:9" ht="15">
      <c r="B420" s="49"/>
      <c r="C420" s="50"/>
      <c r="D420" s="44">
        <v>4110</v>
      </c>
      <c r="E420" s="44" t="s">
        <v>34</v>
      </c>
      <c r="F420" s="60">
        <v>21481</v>
      </c>
      <c r="G420" s="61">
        <v>19381.04</v>
      </c>
      <c r="H420" s="44"/>
      <c r="I420" s="39">
        <f t="shared" si="7"/>
        <v>0.9022410502304362</v>
      </c>
    </row>
    <row r="421" spans="2:9" ht="15">
      <c r="B421" s="49"/>
      <c r="C421" s="50"/>
      <c r="D421" s="44">
        <v>4120</v>
      </c>
      <c r="E421" s="44" t="s">
        <v>35</v>
      </c>
      <c r="F421" s="60">
        <v>3476</v>
      </c>
      <c r="G421" s="61">
        <v>3111.15</v>
      </c>
      <c r="H421" s="44"/>
      <c r="I421" s="39">
        <f t="shared" si="7"/>
        <v>0.8950373993095513</v>
      </c>
    </row>
    <row r="422" spans="2:9" ht="15">
      <c r="B422" s="49"/>
      <c r="C422" s="50"/>
      <c r="D422" s="44">
        <v>4210</v>
      </c>
      <c r="E422" s="44" t="s">
        <v>20</v>
      </c>
      <c r="F422" s="60">
        <v>5050</v>
      </c>
      <c r="G422" s="61">
        <v>4835.42</v>
      </c>
      <c r="H422" s="44"/>
      <c r="I422" s="39">
        <f t="shared" si="7"/>
        <v>0.9575089108910891</v>
      </c>
    </row>
    <row r="423" spans="2:9" ht="15">
      <c r="B423" s="49"/>
      <c r="C423" s="50"/>
      <c r="D423" s="44">
        <v>4240</v>
      </c>
      <c r="E423" s="43" t="s">
        <v>59</v>
      </c>
      <c r="F423" s="60">
        <v>850</v>
      </c>
      <c r="G423" s="61">
        <v>845.86</v>
      </c>
      <c r="H423" s="44"/>
      <c r="I423" s="39">
        <f t="shared" si="7"/>
        <v>0.9951294117647059</v>
      </c>
    </row>
    <row r="424" spans="2:9" ht="15">
      <c r="B424" s="49"/>
      <c r="C424" s="50"/>
      <c r="D424" s="44">
        <v>4280</v>
      </c>
      <c r="E424" s="43" t="s">
        <v>45</v>
      </c>
      <c r="F424" s="60">
        <v>150</v>
      </c>
      <c r="G424" s="61">
        <v>150</v>
      </c>
      <c r="H424" s="44"/>
      <c r="I424" s="39">
        <f t="shared" si="7"/>
        <v>1</v>
      </c>
    </row>
    <row r="425" spans="2:9" ht="15">
      <c r="B425" s="49"/>
      <c r="C425" s="50"/>
      <c r="D425" s="44">
        <v>4300</v>
      </c>
      <c r="E425" s="44" t="s">
        <v>13</v>
      </c>
      <c r="F425" s="60">
        <v>800</v>
      </c>
      <c r="G425" s="61">
        <v>47</v>
      </c>
      <c r="H425" s="44"/>
      <c r="I425" s="39">
        <f t="shared" si="7"/>
        <v>0.05875</v>
      </c>
    </row>
    <row r="426" spans="2:9" ht="15">
      <c r="B426" s="49"/>
      <c r="C426" s="50"/>
      <c r="D426" s="44">
        <v>4410</v>
      </c>
      <c r="E426" s="43" t="s">
        <v>37</v>
      </c>
      <c r="F426" s="60">
        <v>250</v>
      </c>
      <c r="G426" s="61">
        <v>99.6</v>
      </c>
      <c r="H426" s="44"/>
      <c r="I426" s="39">
        <f t="shared" si="7"/>
        <v>0.3984</v>
      </c>
    </row>
    <row r="427" spans="2:9" ht="15">
      <c r="B427" s="49"/>
      <c r="C427" s="50"/>
      <c r="D427" s="44">
        <v>4430</v>
      </c>
      <c r="E427" s="43" t="s">
        <v>14</v>
      </c>
      <c r="F427" s="60">
        <v>400</v>
      </c>
      <c r="G427" s="61">
        <v>188</v>
      </c>
      <c r="H427" s="44"/>
      <c r="I427" s="39">
        <f t="shared" si="7"/>
        <v>0.47</v>
      </c>
    </row>
    <row r="428" spans="2:9" ht="15">
      <c r="B428" s="49"/>
      <c r="C428" s="50"/>
      <c r="D428" s="44">
        <v>4440</v>
      </c>
      <c r="E428" s="44" t="s">
        <v>120</v>
      </c>
      <c r="F428" s="60">
        <v>7192</v>
      </c>
      <c r="G428" s="61">
        <v>7192</v>
      </c>
      <c r="H428" s="44"/>
      <c r="I428" s="39">
        <f t="shared" si="7"/>
        <v>1</v>
      </c>
    </row>
    <row r="429" spans="2:9" ht="30">
      <c r="B429" s="49"/>
      <c r="C429" s="50"/>
      <c r="D429" s="44">
        <v>4740</v>
      </c>
      <c r="E429" s="43" t="s">
        <v>38</v>
      </c>
      <c r="F429" s="60">
        <v>550</v>
      </c>
      <c r="G429" s="61">
        <v>548.94</v>
      </c>
      <c r="H429" s="44"/>
      <c r="I429" s="39">
        <f t="shared" si="7"/>
        <v>0.9980727272727273</v>
      </c>
    </row>
    <row r="430" spans="2:9" ht="30">
      <c r="B430" s="49"/>
      <c r="C430" s="50"/>
      <c r="D430" s="44">
        <v>4750</v>
      </c>
      <c r="E430" s="43" t="s">
        <v>39</v>
      </c>
      <c r="F430" s="60">
        <v>20</v>
      </c>
      <c r="G430" s="61">
        <v>0</v>
      </c>
      <c r="H430" s="44"/>
      <c r="I430" s="39">
        <f t="shared" si="7"/>
        <v>0</v>
      </c>
    </row>
    <row r="431" spans="2:9" s="16" customFormat="1" ht="15.75">
      <c r="B431" s="49"/>
      <c r="C431" s="4">
        <v>85415</v>
      </c>
      <c r="D431" s="2"/>
      <c r="E431" s="2" t="s">
        <v>88</v>
      </c>
      <c r="F431" s="23">
        <f>SUM(F432,F433)</f>
        <v>78953</v>
      </c>
      <c r="G431" s="24">
        <f>SUM(G432,G433)</f>
        <v>73804.4</v>
      </c>
      <c r="H431" s="57" t="e">
        <f>H432+#REF!</f>
        <v>#REF!</v>
      </c>
      <c r="I431" s="39">
        <f t="shared" si="7"/>
        <v>0.9347890517143109</v>
      </c>
    </row>
    <row r="432" spans="2:9" ht="15">
      <c r="B432" s="49"/>
      <c r="C432" s="50"/>
      <c r="D432" s="44">
        <v>3240</v>
      </c>
      <c r="E432" s="44" t="s">
        <v>74</v>
      </c>
      <c r="F432" s="60">
        <v>1600</v>
      </c>
      <c r="G432" s="61">
        <v>1600</v>
      </c>
      <c r="H432" s="44"/>
      <c r="I432" s="39">
        <f t="shared" si="7"/>
        <v>1</v>
      </c>
    </row>
    <row r="433" spans="2:9" ht="15">
      <c r="B433" s="49"/>
      <c r="C433" s="50"/>
      <c r="D433" s="44">
        <v>3260</v>
      </c>
      <c r="E433" s="44" t="s">
        <v>135</v>
      </c>
      <c r="F433" s="60">
        <v>77353</v>
      </c>
      <c r="G433" s="61">
        <v>72204.4</v>
      </c>
      <c r="H433" s="44"/>
      <c r="I433" s="39">
        <f t="shared" si="7"/>
        <v>0.9334402027070701</v>
      </c>
    </row>
    <row r="434" spans="2:9" s="16" customFormat="1" ht="15.75">
      <c r="B434" s="40">
        <v>900</v>
      </c>
      <c r="C434" s="4"/>
      <c r="D434" s="2"/>
      <c r="E434" s="5" t="s">
        <v>89</v>
      </c>
      <c r="F434" s="21">
        <f>SUM(F435,F438,F441,F444,F449,F451)</f>
        <v>10772786</v>
      </c>
      <c r="G434" s="21">
        <f>SUM(G435,G438,G441,G444,G449,G451)</f>
        <v>10323734.359999998</v>
      </c>
      <c r="H434" s="3" t="e">
        <f>SUM(H435,H438,H441,H444,H449,H451)</f>
        <v>#REF!</v>
      </c>
      <c r="I434" s="39">
        <f t="shared" si="7"/>
        <v>0.9583161087577529</v>
      </c>
    </row>
    <row r="435" spans="2:9" s="16" customFormat="1" ht="15.75">
      <c r="B435" s="49"/>
      <c r="C435" s="4">
        <v>90001</v>
      </c>
      <c r="D435" s="2"/>
      <c r="E435" s="2" t="s">
        <v>90</v>
      </c>
      <c r="F435" s="23">
        <f>SUM(F436,F437)</f>
        <v>8756674</v>
      </c>
      <c r="G435" s="56">
        <f>SUM(G436,G437)</f>
        <v>8558180.95</v>
      </c>
      <c r="H435" s="57" t="e">
        <f>#REF!</f>
        <v>#REF!</v>
      </c>
      <c r="I435" s="39">
        <f t="shared" si="7"/>
        <v>0.9773323695731964</v>
      </c>
    </row>
    <row r="436" spans="2:9" ht="15">
      <c r="B436" s="40"/>
      <c r="C436" s="50"/>
      <c r="D436" s="44">
        <v>6057</v>
      </c>
      <c r="E436" s="43" t="s">
        <v>7</v>
      </c>
      <c r="F436" s="58">
        <v>7143965</v>
      </c>
      <c r="G436" s="59">
        <v>6945535.54</v>
      </c>
      <c r="H436" s="44"/>
      <c r="I436" s="39">
        <f t="shared" si="7"/>
        <v>0.9722241836291191</v>
      </c>
    </row>
    <row r="437" spans="2:9" ht="15">
      <c r="B437" s="49"/>
      <c r="C437" s="50"/>
      <c r="D437" s="44">
        <v>6059</v>
      </c>
      <c r="E437" s="43" t="s">
        <v>7</v>
      </c>
      <c r="F437" s="58">
        <v>1612709</v>
      </c>
      <c r="G437" s="59">
        <v>1612645.41</v>
      </c>
      <c r="H437" s="44"/>
      <c r="I437" s="39">
        <f t="shared" si="7"/>
        <v>0.9999605694517734</v>
      </c>
    </row>
    <row r="438" spans="2:9" s="16" customFormat="1" ht="15.75">
      <c r="B438" s="49"/>
      <c r="C438" s="4">
        <v>90003</v>
      </c>
      <c r="D438" s="2"/>
      <c r="E438" s="2" t="s">
        <v>91</v>
      </c>
      <c r="F438" s="23">
        <f>SUM(F439,F440)</f>
        <v>1169235</v>
      </c>
      <c r="G438" s="24">
        <f>SUM(G439,G440)</f>
        <v>1074922.2</v>
      </c>
      <c r="H438" s="57">
        <f>H439</f>
        <v>0</v>
      </c>
      <c r="I438" s="39">
        <f t="shared" si="7"/>
        <v>0.9193380287110803</v>
      </c>
    </row>
    <row r="439" spans="2:9" ht="15">
      <c r="B439" s="49"/>
      <c r="C439" s="50"/>
      <c r="D439" s="44">
        <v>4210</v>
      </c>
      <c r="E439" s="44" t="s">
        <v>20</v>
      </c>
      <c r="F439" s="60">
        <v>22000</v>
      </c>
      <c r="G439" s="61">
        <v>6366.24</v>
      </c>
      <c r="H439" s="44"/>
      <c r="I439" s="39">
        <f t="shared" si="7"/>
        <v>0.28937454545454544</v>
      </c>
    </row>
    <row r="440" spans="2:9" ht="15">
      <c r="B440" s="40"/>
      <c r="C440" s="50"/>
      <c r="D440" s="44">
        <v>4300</v>
      </c>
      <c r="E440" s="44" t="s">
        <v>13</v>
      </c>
      <c r="F440" s="60">
        <v>1147235</v>
      </c>
      <c r="G440" s="61">
        <v>1068555.96</v>
      </c>
      <c r="H440" s="44"/>
      <c r="I440" s="39">
        <f t="shared" si="7"/>
        <v>0.9314185498176049</v>
      </c>
    </row>
    <row r="441" spans="2:9" s="16" customFormat="1" ht="15.75">
      <c r="B441" s="49"/>
      <c r="C441" s="4">
        <v>90004</v>
      </c>
      <c r="D441" s="2"/>
      <c r="E441" s="2" t="s">
        <v>92</v>
      </c>
      <c r="F441" s="23">
        <f>SUM(F442,F443)</f>
        <v>102880</v>
      </c>
      <c r="G441" s="24">
        <f>SUM(G442,G443)</f>
        <v>57097.02</v>
      </c>
      <c r="H441" s="57">
        <f>H443</f>
        <v>0</v>
      </c>
      <c r="I441" s="39">
        <f t="shared" si="7"/>
        <v>0.5549865863141524</v>
      </c>
    </row>
    <row r="442" spans="2:9" s="16" customFormat="1" ht="15.75">
      <c r="B442" s="49"/>
      <c r="C442" s="4"/>
      <c r="D442" s="44">
        <v>4210</v>
      </c>
      <c r="E442" s="44" t="s">
        <v>20</v>
      </c>
      <c r="F442" s="58">
        <v>12880</v>
      </c>
      <c r="G442" s="59">
        <v>11778.96</v>
      </c>
      <c r="H442" s="57"/>
      <c r="I442" s="39">
        <f t="shared" si="7"/>
        <v>0.9145155279503104</v>
      </c>
    </row>
    <row r="443" spans="2:9" ht="15">
      <c r="B443" s="40"/>
      <c r="C443" s="50"/>
      <c r="D443" s="44">
        <v>4300</v>
      </c>
      <c r="E443" s="44" t="s">
        <v>13</v>
      </c>
      <c r="F443" s="60">
        <v>90000</v>
      </c>
      <c r="G443" s="61">
        <v>45318.06</v>
      </c>
      <c r="H443" s="44"/>
      <c r="I443" s="39">
        <f t="shared" si="7"/>
        <v>0.5035339999999999</v>
      </c>
    </row>
    <row r="444" spans="2:9" s="16" customFormat="1" ht="15.75">
      <c r="B444" s="40"/>
      <c r="C444" s="4">
        <v>90015</v>
      </c>
      <c r="D444" s="2"/>
      <c r="E444" s="2" t="s">
        <v>93</v>
      </c>
      <c r="F444" s="23">
        <f>SUM(F445,F446,F447,F448)</f>
        <v>619307</v>
      </c>
      <c r="G444" s="24">
        <f>SUM(G445,G446,G447,G448)</f>
        <v>528481.76</v>
      </c>
      <c r="H444" s="57">
        <f>SUM(H445:H448)</f>
        <v>0</v>
      </c>
      <c r="I444" s="39">
        <f t="shared" si="7"/>
        <v>0.8533437535826335</v>
      </c>
    </row>
    <row r="445" spans="2:9" ht="15">
      <c r="B445" s="49"/>
      <c r="C445" s="50"/>
      <c r="D445" s="44">
        <v>4260</v>
      </c>
      <c r="E445" s="44" t="s">
        <v>23</v>
      </c>
      <c r="F445" s="60">
        <v>337500</v>
      </c>
      <c r="G445" s="61">
        <v>291259.39</v>
      </c>
      <c r="H445" s="44"/>
      <c r="I445" s="39">
        <f t="shared" si="7"/>
        <v>0.8629907851851852</v>
      </c>
    </row>
    <row r="446" spans="2:9" ht="15">
      <c r="B446" s="40"/>
      <c r="C446" s="50"/>
      <c r="D446" s="44">
        <v>4270</v>
      </c>
      <c r="E446" s="44" t="s">
        <v>15</v>
      </c>
      <c r="F446" s="60">
        <v>25000</v>
      </c>
      <c r="G446" s="61">
        <v>7005.24</v>
      </c>
      <c r="H446" s="44"/>
      <c r="I446" s="39">
        <f t="shared" si="7"/>
        <v>0.2802096</v>
      </c>
    </row>
    <row r="447" spans="2:9" ht="15">
      <c r="B447" s="49"/>
      <c r="C447" s="50"/>
      <c r="D447" s="44">
        <v>4300</v>
      </c>
      <c r="E447" s="44" t="s">
        <v>13</v>
      </c>
      <c r="F447" s="60">
        <v>93257</v>
      </c>
      <c r="G447" s="61">
        <v>82618.53</v>
      </c>
      <c r="H447" s="44"/>
      <c r="I447" s="39">
        <f t="shared" si="7"/>
        <v>0.885923094244936</v>
      </c>
    </row>
    <row r="448" spans="2:9" ht="15">
      <c r="B448" s="49"/>
      <c r="C448" s="50"/>
      <c r="D448" s="44">
        <v>6050</v>
      </c>
      <c r="E448" s="43" t="s">
        <v>7</v>
      </c>
      <c r="F448" s="60">
        <v>163550</v>
      </c>
      <c r="G448" s="61">
        <v>147598.6</v>
      </c>
      <c r="H448" s="44"/>
      <c r="I448" s="39">
        <f t="shared" si="7"/>
        <v>0.9024677468664017</v>
      </c>
    </row>
    <row r="449" spans="2:9" s="16" customFormat="1" ht="30.75">
      <c r="B449" s="49"/>
      <c r="C449" s="4">
        <v>90019</v>
      </c>
      <c r="D449" s="2"/>
      <c r="E449" s="5" t="s">
        <v>108</v>
      </c>
      <c r="F449" s="23">
        <f>SUM(F450)</f>
        <v>5400</v>
      </c>
      <c r="G449" s="56">
        <f>SUM(G450)</f>
        <v>4709</v>
      </c>
      <c r="H449" s="57">
        <f>SUM(H450)</f>
        <v>0</v>
      </c>
      <c r="I449" s="39">
        <f t="shared" si="7"/>
        <v>0.872037037037037</v>
      </c>
    </row>
    <row r="450" spans="2:9" ht="15">
      <c r="B450" s="49"/>
      <c r="C450" s="50"/>
      <c r="D450" s="44">
        <v>4430</v>
      </c>
      <c r="E450" s="43" t="s">
        <v>14</v>
      </c>
      <c r="F450" s="60">
        <v>5400</v>
      </c>
      <c r="G450" s="61">
        <v>4709</v>
      </c>
      <c r="H450" s="44"/>
      <c r="I450" s="39">
        <f t="shared" si="7"/>
        <v>0.872037037037037</v>
      </c>
    </row>
    <row r="451" spans="2:9" s="16" customFormat="1" ht="15.75">
      <c r="B451" s="40"/>
      <c r="C451" s="4">
        <v>90095</v>
      </c>
      <c r="D451" s="2"/>
      <c r="E451" s="2" t="s">
        <v>12</v>
      </c>
      <c r="F451" s="23">
        <f>SUM(F452,F453,F454,F455)</f>
        <v>119290</v>
      </c>
      <c r="G451" s="24">
        <f>SUM(G452,G453,G454,G455)</f>
        <v>100343.43</v>
      </c>
      <c r="H451" s="57">
        <f>SUM(H452:H454)</f>
        <v>0</v>
      </c>
      <c r="I451" s="39">
        <f t="shared" si="7"/>
        <v>0.8411721854304636</v>
      </c>
    </row>
    <row r="452" spans="2:9" ht="15">
      <c r="B452" s="49"/>
      <c r="C452" s="50"/>
      <c r="D452" s="44">
        <v>4210</v>
      </c>
      <c r="E452" s="44" t="s">
        <v>20</v>
      </c>
      <c r="F452" s="60">
        <v>3000</v>
      </c>
      <c r="G452" s="61">
        <v>2554.11</v>
      </c>
      <c r="H452" s="44"/>
      <c r="I452" s="39">
        <f t="shared" si="7"/>
        <v>0.8513700000000001</v>
      </c>
    </row>
    <row r="453" spans="2:9" ht="15">
      <c r="B453" s="40"/>
      <c r="C453" s="50"/>
      <c r="D453" s="44">
        <v>4260</v>
      </c>
      <c r="E453" s="44" t="s">
        <v>23</v>
      </c>
      <c r="F453" s="60">
        <v>600</v>
      </c>
      <c r="G453" s="61">
        <v>594.51</v>
      </c>
      <c r="H453" s="44"/>
      <c r="I453" s="39">
        <f t="shared" si="7"/>
        <v>0.99085</v>
      </c>
    </row>
    <row r="454" spans="2:9" ht="15">
      <c r="B454" s="49"/>
      <c r="C454" s="50"/>
      <c r="D454" s="44">
        <v>4300</v>
      </c>
      <c r="E454" s="44" t="s">
        <v>13</v>
      </c>
      <c r="F454" s="60">
        <v>63490</v>
      </c>
      <c r="G454" s="61">
        <v>63195.85</v>
      </c>
      <c r="H454" s="44"/>
      <c r="I454" s="39">
        <f t="shared" si="7"/>
        <v>0.9953669869270751</v>
      </c>
    </row>
    <row r="455" spans="2:9" ht="15">
      <c r="B455" s="49"/>
      <c r="C455" s="50"/>
      <c r="D455" s="44">
        <v>6050</v>
      </c>
      <c r="E455" s="43" t="s">
        <v>7</v>
      </c>
      <c r="F455" s="60">
        <v>52200</v>
      </c>
      <c r="G455" s="61">
        <v>33998.96</v>
      </c>
      <c r="H455" s="44"/>
      <c r="I455" s="39">
        <f t="shared" si="7"/>
        <v>0.6513210727969349</v>
      </c>
    </row>
    <row r="456" spans="2:9" s="16" customFormat="1" ht="15.75">
      <c r="B456" s="40">
        <v>921</v>
      </c>
      <c r="C456" s="4"/>
      <c r="D456" s="2"/>
      <c r="E456" s="5" t="s">
        <v>94</v>
      </c>
      <c r="F456" s="21">
        <f>SUM(F457,F460,F462)</f>
        <v>1335683</v>
      </c>
      <c r="G456" s="6">
        <f>SUM(G457,G460,G462)</f>
        <v>1318324.5399999998</v>
      </c>
      <c r="H456" s="3">
        <f>H457+H460+H462</f>
        <v>0</v>
      </c>
      <c r="I456" s="39">
        <f t="shared" si="7"/>
        <v>0.9870040571003748</v>
      </c>
    </row>
    <row r="457" spans="2:9" s="16" customFormat="1" ht="15.75">
      <c r="B457" s="49"/>
      <c r="C457" s="4">
        <v>92109</v>
      </c>
      <c r="D457" s="2"/>
      <c r="E457" s="2" t="s">
        <v>95</v>
      </c>
      <c r="F457" s="23">
        <f>SUM(F458,F459)</f>
        <v>865500</v>
      </c>
      <c r="G457" s="24">
        <f>SUM(G458,G459)</f>
        <v>864339.13</v>
      </c>
      <c r="H457" s="57">
        <f>H458</f>
        <v>0</v>
      </c>
      <c r="I457" s="39">
        <f t="shared" si="7"/>
        <v>0.9986587290583477</v>
      </c>
    </row>
    <row r="458" spans="2:9" ht="30">
      <c r="B458" s="40"/>
      <c r="C458" s="50"/>
      <c r="D458" s="44">
        <v>2480</v>
      </c>
      <c r="E458" s="43" t="s">
        <v>96</v>
      </c>
      <c r="F458" s="60">
        <v>445500</v>
      </c>
      <c r="G458" s="61">
        <v>445500</v>
      </c>
      <c r="H458" s="44"/>
      <c r="I458" s="39">
        <f t="shared" si="7"/>
        <v>1</v>
      </c>
    </row>
    <row r="459" spans="2:9" ht="15">
      <c r="B459" s="40"/>
      <c r="C459" s="50"/>
      <c r="D459" s="44">
        <v>6050</v>
      </c>
      <c r="E459" s="43" t="s">
        <v>7</v>
      </c>
      <c r="F459" s="60">
        <v>420000</v>
      </c>
      <c r="G459" s="61">
        <v>418839.13</v>
      </c>
      <c r="H459" s="44"/>
      <c r="I459" s="39">
        <f t="shared" si="7"/>
        <v>0.9972360238095238</v>
      </c>
    </row>
    <row r="460" spans="2:9" s="16" customFormat="1" ht="15.75">
      <c r="B460" s="40"/>
      <c r="C460" s="4">
        <v>92116</v>
      </c>
      <c r="D460" s="2"/>
      <c r="E460" s="2" t="s">
        <v>97</v>
      </c>
      <c r="F460" s="23">
        <f>SUM(F461)</f>
        <v>274500</v>
      </c>
      <c r="G460" s="56">
        <f>SUM(G461)</f>
        <v>268000</v>
      </c>
      <c r="H460" s="57">
        <f>H461</f>
        <v>0</v>
      </c>
      <c r="I460" s="39">
        <f t="shared" si="7"/>
        <v>0.97632058287796</v>
      </c>
    </row>
    <row r="461" spans="2:9" ht="30">
      <c r="B461" s="49"/>
      <c r="C461" s="50"/>
      <c r="D461" s="44">
        <v>2480</v>
      </c>
      <c r="E461" s="43" t="s">
        <v>96</v>
      </c>
      <c r="F461" s="60">
        <v>274500</v>
      </c>
      <c r="G461" s="61">
        <v>268000</v>
      </c>
      <c r="H461" s="44"/>
      <c r="I461" s="39">
        <f t="shared" si="7"/>
        <v>0.97632058287796</v>
      </c>
    </row>
    <row r="462" spans="2:9" s="16" customFormat="1" ht="15.75">
      <c r="B462" s="40"/>
      <c r="C462" s="4">
        <v>92195</v>
      </c>
      <c r="D462" s="2"/>
      <c r="E462" s="2" t="s">
        <v>12</v>
      </c>
      <c r="F462" s="23">
        <f>SUM(F463,F464,F465,F466,F467,F468)</f>
        <v>195683</v>
      </c>
      <c r="G462" s="56">
        <f>SUM(G463,G464,G465,G466,G467,G468)</f>
        <v>185985.41</v>
      </c>
      <c r="H462" s="57">
        <f>H463</f>
        <v>0</v>
      </c>
      <c r="I462" s="39">
        <f t="shared" si="7"/>
        <v>0.9504423480833798</v>
      </c>
    </row>
    <row r="463" spans="2:9" ht="30">
      <c r="B463" s="49"/>
      <c r="C463" s="50"/>
      <c r="D463" s="44">
        <v>2810</v>
      </c>
      <c r="E463" s="43" t="s">
        <v>98</v>
      </c>
      <c r="F463" s="60">
        <v>4000</v>
      </c>
      <c r="G463" s="61">
        <v>0</v>
      </c>
      <c r="H463" s="44"/>
      <c r="I463" s="39">
        <f t="shared" si="7"/>
        <v>0</v>
      </c>
    </row>
    <row r="464" spans="2:9" ht="45">
      <c r="B464" s="40"/>
      <c r="C464" s="50"/>
      <c r="D464" s="44">
        <v>2820</v>
      </c>
      <c r="E464" s="43" t="s">
        <v>102</v>
      </c>
      <c r="F464" s="60">
        <v>15000</v>
      </c>
      <c r="G464" s="61">
        <v>15000</v>
      </c>
      <c r="H464" s="44"/>
      <c r="I464" s="39">
        <f t="shared" si="7"/>
        <v>1</v>
      </c>
    </row>
    <row r="465" spans="2:9" ht="15">
      <c r="B465" s="40"/>
      <c r="C465" s="50"/>
      <c r="D465" s="44">
        <v>4170</v>
      </c>
      <c r="E465" s="43" t="s">
        <v>19</v>
      </c>
      <c r="F465" s="60">
        <v>26000</v>
      </c>
      <c r="G465" s="61">
        <v>26000</v>
      </c>
      <c r="H465" s="44"/>
      <c r="I465" s="39">
        <f t="shared" si="7"/>
        <v>1</v>
      </c>
    </row>
    <row r="466" spans="2:9" ht="15">
      <c r="B466" s="40"/>
      <c r="C466" s="50"/>
      <c r="D466" s="44">
        <v>4300</v>
      </c>
      <c r="E466" s="43" t="s">
        <v>13</v>
      </c>
      <c r="F466" s="60">
        <v>10200</v>
      </c>
      <c r="G466" s="61">
        <v>8161.8</v>
      </c>
      <c r="H466" s="44"/>
      <c r="I466" s="39">
        <f t="shared" si="7"/>
        <v>0.8001764705882353</v>
      </c>
    </row>
    <row r="467" spans="2:9" ht="15">
      <c r="B467" s="40"/>
      <c r="C467" s="50"/>
      <c r="D467" s="44">
        <v>6057</v>
      </c>
      <c r="E467" s="43" t="s">
        <v>7</v>
      </c>
      <c r="F467" s="60">
        <v>92016</v>
      </c>
      <c r="G467" s="61">
        <v>89619.46</v>
      </c>
      <c r="H467" s="44"/>
      <c r="I467" s="39">
        <f t="shared" si="7"/>
        <v>0.9739551817075291</v>
      </c>
    </row>
    <row r="468" spans="2:9" ht="15">
      <c r="B468" s="49"/>
      <c r="C468" s="50"/>
      <c r="D468" s="44">
        <v>6059</v>
      </c>
      <c r="E468" s="43" t="s">
        <v>7</v>
      </c>
      <c r="F468" s="60">
        <v>48467</v>
      </c>
      <c r="G468" s="61">
        <v>47204.15</v>
      </c>
      <c r="H468" s="44"/>
      <c r="I468" s="39">
        <f t="shared" si="7"/>
        <v>0.9739441269317267</v>
      </c>
    </row>
    <row r="469" spans="2:9" s="16" customFormat="1" ht="15.75">
      <c r="B469" s="40">
        <v>926</v>
      </c>
      <c r="C469" s="4"/>
      <c r="D469" s="2"/>
      <c r="E469" s="2" t="s">
        <v>99</v>
      </c>
      <c r="F469" s="21">
        <f>SUM(F470,F485,F487)</f>
        <v>430654</v>
      </c>
      <c r="G469" s="7">
        <f>SUM(G470,G485,G487)</f>
        <v>414135.32</v>
      </c>
      <c r="H469" s="3">
        <f>H470+H485</f>
        <v>0</v>
      </c>
      <c r="I469" s="39">
        <f t="shared" si="7"/>
        <v>0.9616428037357136</v>
      </c>
    </row>
    <row r="470" spans="2:9" s="16" customFormat="1" ht="15.75">
      <c r="B470" s="49"/>
      <c r="C470" s="4">
        <v>92601</v>
      </c>
      <c r="D470" s="2"/>
      <c r="E470" s="2" t="s">
        <v>100</v>
      </c>
      <c r="F470" s="23">
        <f>SUM(F471:F484)</f>
        <v>238654</v>
      </c>
      <c r="G470" s="24">
        <f>SUM(G471:G484)</f>
        <v>235985.32</v>
      </c>
      <c r="H470" s="57">
        <f>SUM(H471:H482)</f>
        <v>0</v>
      </c>
      <c r="I470" s="39">
        <f t="shared" si="7"/>
        <v>0.9888177864188323</v>
      </c>
    </row>
    <row r="471" spans="2:9" ht="15">
      <c r="B471" s="40"/>
      <c r="C471" s="50"/>
      <c r="D471" s="44">
        <v>3020</v>
      </c>
      <c r="E471" s="43" t="s">
        <v>44</v>
      </c>
      <c r="F471" s="60">
        <v>1310</v>
      </c>
      <c r="G471" s="61">
        <v>1254.43</v>
      </c>
      <c r="H471" s="44"/>
      <c r="I471" s="39">
        <f t="shared" si="7"/>
        <v>0.9575801526717558</v>
      </c>
    </row>
    <row r="472" spans="2:9" ht="15">
      <c r="B472" s="40"/>
      <c r="C472" s="50"/>
      <c r="D472" s="44">
        <v>4010</v>
      </c>
      <c r="E472" s="43" t="s">
        <v>32</v>
      </c>
      <c r="F472" s="60">
        <v>85204</v>
      </c>
      <c r="G472" s="61">
        <v>84884.5</v>
      </c>
      <c r="H472" s="44"/>
      <c r="I472" s="39">
        <f aca="true" t="shared" si="8" ref="I472:I489">SUM(G472/F472)</f>
        <v>0.9962501760480729</v>
      </c>
    </row>
    <row r="473" spans="2:9" ht="15">
      <c r="B473" s="49"/>
      <c r="C473" s="50"/>
      <c r="D473" s="44">
        <v>4040</v>
      </c>
      <c r="E473" s="44" t="s">
        <v>33</v>
      </c>
      <c r="F473" s="60">
        <v>6400</v>
      </c>
      <c r="G473" s="61">
        <v>6227.48</v>
      </c>
      <c r="H473" s="44"/>
      <c r="I473" s="39">
        <f t="shared" si="8"/>
        <v>0.97304375</v>
      </c>
    </row>
    <row r="474" spans="2:9" ht="15">
      <c r="B474" s="49"/>
      <c r="C474" s="50"/>
      <c r="D474" s="44">
        <v>4110</v>
      </c>
      <c r="E474" s="44" t="s">
        <v>34</v>
      </c>
      <c r="F474" s="60">
        <v>13839</v>
      </c>
      <c r="G474" s="61">
        <v>13576.29</v>
      </c>
      <c r="H474" s="44"/>
      <c r="I474" s="39">
        <f t="shared" si="8"/>
        <v>0.9810166919575114</v>
      </c>
    </row>
    <row r="475" spans="2:9" ht="15">
      <c r="B475" s="49"/>
      <c r="C475" s="50"/>
      <c r="D475" s="44">
        <v>4120</v>
      </c>
      <c r="E475" s="44" t="s">
        <v>35</v>
      </c>
      <c r="F475" s="60">
        <v>2251</v>
      </c>
      <c r="G475" s="61">
        <v>2202.82</v>
      </c>
      <c r="H475" s="44"/>
      <c r="I475" s="39">
        <f t="shared" si="8"/>
        <v>0.9785961794757886</v>
      </c>
    </row>
    <row r="476" spans="2:9" ht="15">
      <c r="B476" s="49"/>
      <c r="C476" s="50"/>
      <c r="D476" s="44">
        <v>4210</v>
      </c>
      <c r="E476" s="44" t="s">
        <v>20</v>
      </c>
      <c r="F476" s="60">
        <v>19000</v>
      </c>
      <c r="G476" s="61">
        <v>18697.41</v>
      </c>
      <c r="H476" s="44"/>
      <c r="I476" s="39">
        <f t="shared" si="8"/>
        <v>0.9840742105263158</v>
      </c>
    </row>
    <row r="477" spans="2:9" ht="15">
      <c r="B477" s="49"/>
      <c r="C477" s="50"/>
      <c r="D477" s="44">
        <v>4260</v>
      </c>
      <c r="E477" s="44" t="s">
        <v>23</v>
      </c>
      <c r="F477" s="60">
        <v>15750</v>
      </c>
      <c r="G477" s="61">
        <v>15725.36</v>
      </c>
      <c r="H477" s="44"/>
      <c r="I477" s="39">
        <f t="shared" si="8"/>
        <v>0.9984355555555556</v>
      </c>
    </row>
    <row r="478" spans="2:9" ht="15">
      <c r="B478" s="49"/>
      <c r="C478" s="50"/>
      <c r="D478" s="44">
        <v>4270</v>
      </c>
      <c r="E478" s="44" t="s">
        <v>15</v>
      </c>
      <c r="F478" s="60">
        <v>6470</v>
      </c>
      <c r="G478" s="61">
        <v>5191.2</v>
      </c>
      <c r="H478" s="44"/>
      <c r="I478" s="39">
        <f t="shared" si="8"/>
        <v>0.8023493044822256</v>
      </c>
    </row>
    <row r="479" spans="2:9" ht="15">
      <c r="B479" s="49"/>
      <c r="C479" s="50"/>
      <c r="D479" s="44">
        <v>4300</v>
      </c>
      <c r="E479" s="44" t="s">
        <v>13</v>
      </c>
      <c r="F479" s="60">
        <v>17850</v>
      </c>
      <c r="G479" s="61">
        <v>17802.26</v>
      </c>
      <c r="H479" s="44"/>
      <c r="I479" s="39">
        <f t="shared" si="8"/>
        <v>0.9973254901960783</v>
      </c>
    </row>
    <row r="480" spans="2:9" ht="30">
      <c r="B480" s="49"/>
      <c r="C480" s="50"/>
      <c r="D480" s="44">
        <v>4370</v>
      </c>
      <c r="E480" s="43" t="s">
        <v>119</v>
      </c>
      <c r="F480" s="60">
        <v>1000</v>
      </c>
      <c r="G480" s="61">
        <v>906.96</v>
      </c>
      <c r="H480" s="44"/>
      <c r="I480" s="39">
        <f t="shared" si="8"/>
        <v>0.90696</v>
      </c>
    </row>
    <row r="481" spans="2:9" ht="15">
      <c r="B481" s="49"/>
      <c r="C481" s="50"/>
      <c r="D481" s="44">
        <v>4430</v>
      </c>
      <c r="E481" s="43" t="s">
        <v>14</v>
      </c>
      <c r="F481" s="60">
        <v>1080</v>
      </c>
      <c r="G481" s="61">
        <v>1080</v>
      </c>
      <c r="H481" s="44"/>
      <c r="I481" s="39">
        <f t="shared" si="8"/>
        <v>1</v>
      </c>
    </row>
    <row r="482" spans="2:9" ht="15">
      <c r="B482" s="49"/>
      <c r="C482" s="50"/>
      <c r="D482" s="44">
        <v>4440</v>
      </c>
      <c r="E482" s="44" t="s">
        <v>87</v>
      </c>
      <c r="F482" s="60">
        <v>3000</v>
      </c>
      <c r="G482" s="61">
        <v>3000</v>
      </c>
      <c r="H482" s="44"/>
      <c r="I482" s="39">
        <f t="shared" si="8"/>
        <v>1</v>
      </c>
    </row>
    <row r="483" spans="2:9" ht="15">
      <c r="B483" s="49"/>
      <c r="C483" s="50"/>
      <c r="D483" s="44">
        <v>6050</v>
      </c>
      <c r="E483" s="44" t="s">
        <v>7</v>
      </c>
      <c r="F483" s="60">
        <v>50000</v>
      </c>
      <c r="G483" s="61">
        <v>49936.61</v>
      </c>
      <c r="H483" s="44"/>
      <c r="I483" s="39">
        <f t="shared" si="8"/>
        <v>0.9987322</v>
      </c>
    </row>
    <row r="484" spans="2:9" ht="15">
      <c r="B484" s="49"/>
      <c r="C484" s="50"/>
      <c r="D484" s="44">
        <v>6060</v>
      </c>
      <c r="E484" s="44" t="s">
        <v>27</v>
      </c>
      <c r="F484" s="60">
        <v>15500</v>
      </c>
      <c r="G484" s="61">
        <v>15500</v>
      </c>
      <c r="H484" s="44"/>
      <c r="I484" s="39">
        <f t="shared" si="8"/>
        <v>1</v>
      </c>
    </row>
    <row r="485" spans="2:9" s="16" customFormat="1" ht="15.75">
      <c r="B485" s="49"/>
      <c r="C485" s="4">
        <v>92605</v>
      </c>
      <c r="D485" s="2"/>
      <c r="E485" s="5" t="s">
        <v>101</v>
      </c>
      <c r="F485" s="23">
        <f>SUM(F486)</f>
        <v>180000</v>
      </c>
      <c r="G485" s="56">
        <f>SUM(G486)</f>
        <v>178150</v>
      </c>
      <c r="H485" s="57">
        <f>H486</f>
        <v>0</v>
      </c>
      <c r="I485" s="39">
        <f t="shared" si="8"/>
        <v>0.9897222222222222</v>
      </c>
    </row>
    <row r="486" spans="2:9" ht="45">
      <c r="B486" s="49"/>
      <c r="C486" s="50"/>
      <c r="D486" s="44">
        <v>2820</v>
      </c>
      <c r="E486" s="43" t="s">
        <v>102</v>
      </c>
      <c r="F486" s="60">
        <v>180000</v>
      </c>
      <c r="G486" s="61">
        <v>178150</v>
      </c>
      <c r="H486" s="44"/>
      <c r="I486" s="39">
        <f t="shared" si="8"/>
        <v>0.9897222222222222</v>
      </c>
    </row>
    <row r="487" spans="2:9" ht="15">
      <c r="B487" s="52"/>
      <c r="C487" s="4">
        <v>92695</v>
      </c>
      <c r="D487" s="44"/>
      <c r="E487" s="5" t="s">
        <v>12</v>
      </c>
      <c r="F487" s="62">
        <f>SUM(F488)</f>
        <v>12000</v>
      </c>
      <c r="G487" s="63">
        <f>SUM(G488)</f>
        <v>0</v>
      </c>
      <c r="H487" s="44"/>
      <c r="I487" s="39">
        <f t="shared" si="8"/>
        <v>0</v>
      </c>
    </row>
    <row r="488" spans="2:9" ht="15.75" thickBot="1">
      <c r="B488" s="53"/>
      <c r="C488" s="54"/>
      <c r="D488" s="55">
        <v>6050</v>
      </c>
      <c r="E488" s="47" t="s">
        <v>7</v>
      </c>
      <c r="F488" s="70">
        <v>12000</v>
      </c>
      <c r="G488" s="71">
        <v>0</v>
      </c>
      <c r="H488" s="55"/>
      <c r="I488" s="41">
        <f t="shared" si="8"/>
        <v>0</v>
      </c>
    </row>
    <row r="489" spans="2:9" ht="15.75" thickBot="1">
      <c r="B489" s="76"/>
      <c r="C489" s="77"/>
      <c r="D489" s="78"/>
      <c r="E489" s="48" t="s">
        <v>103</v>
      </c>
      <c r="F489" s="72">
        <f>SUM(F8,F14,F25,F30,F41,F47,F102,F127,F144,F153,F158,F161,F279,F299,F392,F415,F434,F456,F469)</f>
        <v>35256795</v>
      </c>
      <c r="G489" s="73">
        <f>SUM(G8,G14,G25,G30,G41,G47,G102,G127,G144,G153,G158,G161,G279,G299,G392,G415,G434,G456,G469)</f>
        <v>33885876.03</v>
      </c>
      <c r="H489" s="74"/>
      <c r="I489" s="42">
        <f t="shared" si="8"/>
        <v>0.9611161771794628</v>
      </c>
    </row>
    <row r="492" spans="7:9" ht="15">
      <c r="G492" s="18"/>
      <c r="H492" s="12"/>
      <c r="I492" s="12"/>
    </row>
    <row r="493" spans="7:9" ht="15">
      <c r="G493" s="18"/>
      <c r="H493" s="12"/>
      <c r="I493" s="19"/>
    </row>
    <row r="494" spans="7:9" ht="15">
      <c r="G494" s="18"/>
      <c r="H494" s="12"/>
      <c r="I494" s="12"/>
    </row>
    <row r="495" spans="7:9" ht="15">
      <c r="G495" s="18"/>
      <c r="H495" s="12"/>
      <c r="I495" s="12"/>
    </row>
    <row r="496" spans="7:9" ht="15">
      <c r="G496" s="18"/>
      <c r="H496" s="12"/>
      <c r="I496" s="12"/>
    </row>
    <row r="497" spans="7:9" ht="15">
      <c r="G497" s="18"/>
      <c r="H497" s="12"/>
      <c r="I497" s="12"/>
    </row>
    <row r="498" spans="7:9" ht="15">
      <c r="G498" s="18"/>
      <c r="H498" s="12"/>
      <c r="I498" s="12"/>
    </row>
    <row r="499" spans="7:9" ht="15">
      <c r="G499" s="18"/>
      <c r="H499" s="12"/>
      <c r="I499" s="12"/>
    </row>
    <row r="500" spans="7:9" ht="15">
      <c r="G500" s="18"/>
      <c r="H500" s="12"/>
      <c r="I500" s="12"/>
    </row>
    <row r="501" spans="7:9" ht="15">
      <c r="G501" s="18"/>
      <c r="H501" s="12"/>
      <c r="I501" s="12"/>
    </row>
    <row r="502" spans="7:9" ht="15">
      <c r="G502" s="18"/>
      <c r="H502" s="12"/>
      <c r="I502" s="12"/>
    </row>
  </sheetData>
  <sheetProtection/>
  <mergeCells count="2">
    <mergeCell ref="B2:G3"/>
    <mergeCell ref="B489:D489"/>
  </mergeCells>
  <printOptions horizontalCentered="1"/>
  <pageMargins left="0.31496062992125984" right="0.31496062992125984" top="0.4724409448818898" bottom="0.984251968503937" header="0.5118110236220472" footer="0.5118110236220472"/>
  <pageSetup firstPageNumber="38" useFirstPageNumber="1" fitToHeight="0" fitToWidth="1" horizontalDpi="300" verticalDpi="300" orientation="portrait" paperSize="9" scale="66" r:id="rId1"/>
  <headerFooter alignWithMargins="0">
    <oddFooter>&amp;CStrona &amp;P</oddFooter>
  </headerFooter>
  <rowBreaks count="9" manualBreakCount="9">
    <brk id="56" max="255" man="1"/>
    <brk id="99" max="255" man="1"/>
    <brk id="143" max="255" man="1"/>
    <brk id="192" max="255" man="1"/>
    <brk id="246" max="255" man="1"/>
    <brk id="298" max="255" man="1"/>
    <brk id="342" max="8" man="1"/>
    <brk id="391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 </cp:lastModifiedBy>
  <cp:lastPrinted>2011-03-13T13:41:19Z</cp:lastPrinted>
  <dcterms:created xsi:type="dcterms:W3CDTF">2008-02-26T08:49:07Z</dcterms:created>
  <dcterms:modified xsi:type="dcterms:W3CDTF">2011-03-17T12:19:09Z</dcterms:modified>
  <cp:category/>
  <cp:version/>
  <cp:contentType/>
  <cp:contentStatus/>
</cp:coreProperties>
</file>