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Area" localSheetId="0">'Załącznik inwestycyjny'!$A$1:$M$98</definedName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<sst xmlns="http://schemas.openxmlformats.org/spreadsheetml/2006/main" count="145" uniqueCount="89">
  <si>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</si>
  <si>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</si>
  <si>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</si>
  <si>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</si>
  <si>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</si>
  <si>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</si>
  <si>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</si>
  <si>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</si>
  <si>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</si>
  <si>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</si>
  <si>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</si>
  <si>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</si>
  <si>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</si>
  <si>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</si>
  <si>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</si>
  <si>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</si>
  <si>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</si>
  <si>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</si>
  <si>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</si>
  <si>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</si>
  <si>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</si>
  <si>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</si>
  <si>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</si>
  <si>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</si>
  <si>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Kanalizacja w "starej" części miasta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</si>
  <si>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</si>
  <si>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</si>
  <si>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</si>
  <si>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</si>
  <si>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</si>
  <si>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</si>
  <si>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</si>
  <si>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</si>
  <si>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</si>
  <si>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</si>
  <si>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Modernizacja ulic w "starej" części miasta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</si>
  <si>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</si>
  <si>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</si>
  <si>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</si>
  <si>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</si>
  <si>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</si>
  <si>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</si>
  <si>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</si>
  <si>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</si>
  <si>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Modernizacja stacji uzdatniania wody wraz z uruchomieniem nowej studni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</si>
  <si>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</si>
  <si>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</si>
  <si>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</si>
  <si>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</si>
  <si>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</si>
  <si>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</si>
  <si>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</si>
  <si>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</si>
  <si>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</si>
  <si>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</si>
  <si>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</si>
  <si>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</si>
  <si>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</si>
  <si>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</si>
  <si>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</si>
  <si>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</si>
  <si>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</si>
  <si>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</si>
  <si>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</si>
  <si>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</si>
  <si>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</si>
  <si>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</si>
  <si>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</si>
  <si>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</si>
  <si>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</si>
  <si>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</si>
  <si>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</si>
  <si>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</si>
  <si>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</si>
  <si>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</si>
  <si>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</si>
  <si>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</si>
  <si>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</si>
  <si>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</si>
  <si>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</si>
  <si>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</si>
  <si>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</si>
  <si>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</si>
  <si>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</si>
  <si>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Zakup samochodu</t>
  </si>
  <si>
    <t>PSP nr 1</t>
  </si>
  <si>
    <t>Przebudowa drogi gminnej ul. Jałowcowa w Białobrzegach</t>
  </si>
  <si>
    <t>Odnowa miejscowości Kamień</t>
  </si>
  <si>
    <t>Załącznik nr 2 do Uchwały XXX/215/09 z dnia 27 03 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</si>
</sst>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45.00390625" style="0" bestFit="1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2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8" t="s">
        <v>54</v>
      </c>
    </row>
    <row r="2" spans="7:12" ht="15.75" customHeight="1">
      <c r="G2" s="92" t="s">
        <v>88</v>
      </c>
      <c r="I2" s="9"/>
      <c r="J2" s="10"/>
      <c r="K2" s="10"/>
      <c r="L2" s="10"/>
    </row>
    <row r="3" spans="2:15" ht="12.75">
      <c r="B3" s="112" t="s">
        <v>3</v>
      </c>
      <c r="C3" s="112" t="s">
        <v>9</v>
      </c>
      <c r="D3" s="112" t="s">
        <v>0</v>
      </c>
      <c r="E3" s="95" t="s">
        <v>4</v>
      </c>
      <c r="F3" s="101" t="s">
        <v>5</v>
      </c>
      <c r="G3" s="102"/>
      <c r="H3" s="102"/>
      <c r="I3" s="102"/>
      <c r="J3" s="103"/>
      <c r="K3" s="107" t="s">
        <v>25</v>
      </c>
      <c r="L3" s="107" t="s">
        <v>30</v>
      </c>
      <c r="M3" s="98" t="s">
        <v>23</v>
      </c>
      <c r="O3" s="11"/>
    </row>
    <row r="4" spans="2:15" ht="12.75">
      <c r="B4" s="113"/>
      <c r="C4" s="113"/>
      <c r="D4" s="113"/>
      <c r="E4" s="96"/>
      <c r="F4" s="104" t="s">
        <v>55</v>
      </c>
      <c r="G4" s="101" t="s">
        <v>6</v>
      </c>
      <c r="H4" s="102"/>
      <c r="I4" s="102"/>
      <c r="J4" s="103"/>
      <c r="K4" s="108"/>
      <c r="L4" s="108"/>
      <c r="M4" s="99"/>
      <c r="O4" s="11"/>
    </row>
    <row r="5" spans="2:15" ht="12.75">
      <c r="B5" s="113"/>
      <c r="C5" s="113"/>
      <c r="D5" s="113"/>
      <c r="E5" s="96"/>
      <c r="F5" s="105"/>
      <c r="G5" s="104" t="s">
        <v>19</v>
      </c>
      <c r="H5" s="104" t="s">
        <v>20</v>
      </c>
      <c r="I5" s="107" t="s">
        <v>21</v>
      </c>
      <c r="J5" s="107" t="s">
        <v>22</v>
      </c>
      <c r="K5" s="108"/>
      <c r="L5" s="108"/>
      <c r="M5" s="99"/>
      <c r="O5" s="11"/>
    </row>
    <row r="6" spans="2:15" ht="12.75">
      <c r="B6" s="113"/>
      <c r="C6" s="113"/>
      <c r="D6" s="113"/>
      <c r="E6" s="96"/>
      <c r="F6" s="105"/>
      <c r="G6" s="105"/>
      <c r="H6" s="105"/>
      <c r="I6" s="108"/>
      <c r="J6" s="108"/>
      <c r="K6" s="108"/>
      <c r="L6" s="108"/>
      <c r="M6" s="99"/>
      <c r="O6" s="11"/>
    </row>
    <row r="7" spans="2:15" ht="30.75" customHeight="1">
      <c r="B7" s="114"/>
      <c r="C7" s="114"/>
      <c r="D7" s="114"/>
      <c r="E7" s="97"/>
      <c r="F7" s="106"/>
      <c r="G7" s="106"/>
      <c r="H7" s="106"/>
      <c r="I7" s="109"/>
      <c r="J7" s="109"/>
      <c r="K7" s="109"/>
      <c r="L7" s="109"/>
      <c r="M7" s="100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96500</v>
      </c>
      <c r="G9" s="23">
        <f t="shared" si="0"/>
        <v>96500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603500</v>
      </c>
      <c r="M9" s="2"/>
      <c r="N9" s="14"/>
    </row>
    <row r="10" spans="2:13" s="59" customFormat="1" ht="11.25">
      <c r="B10" s="68"/>
      <c r="C10" s="69" t="s">
        <v>2</v>
      </c>
      <c r="D10" s="43"/>
      <c r="E10" s="50" t="s">
        <v>16</v>
      </c>
      <c r="F10" s="45">
        <f t="shared" si="0"/>
        <v>96500</v>
      </c>
      <c r="G10" s="45">
        <f t="shared" si="0"/>
        <v>96500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603500</v>
      </c>
      <c r="M10" s="70"/>
    </row>
    <row r="11" spans="2:13" ht="12.75">
      <c r="B11" s="24"/>
      <c r="C11" s="24"/>
      <c r="D11" s="27">
        <v>6050</v>
      </c>
      <c r="E11" s="44" t="s">
        <v>18</v>
      </c>
      <c r="F11" s="29">
        <f aca="true" t="shared" si="1" ref="F11:L11">SUM(F12:F13)</f>
        <v>96500</v>
      </c>
      <c r="G11" s="29">
        <f t="shared" si="1"/>
        <v>96500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603500</v>
      </c>
      <c r="M11" s="6"/>
    </row>
    <row r="12" spans="2:13" ht="12.75">
      <c r="B12" s="30"/>
      <c r="C12" s="30"/>
      <c r="D12" s="31">
        <v>1</v>
      </c>
      <c r="E12" s="32" t="s">
        <v>26</v>
      </c>
      <c r="F12" s="33">
        <f>G12</f>
        <v>46500</v>
      </c>
      <c r="G12" s="33">
        <f>50000-3500</f>
        <v>46500</v>
      </c>
      <c r="H12" s="34"/>
      <c r="I12" s="35"/>
      <c r="J12" s="35"/>
      <c r="K12" s="33">
        <v>300000</v>
      </c>
      <c r="L12" s="33">
        <f>K12-F12</f>
        <v>253500</v>
      </c>
      <c r="M12" s="6" t="s">
        <v>76</v>
      </c>
    </row>
    <row r="13" spans="2:13" ht="12.75">
      <c r="B13" s="30"/>
      <c r="C13" s="30"/>
      <c r="D13" s="31">
        <v>2</v>
      </c>
      <c r="E13" s="32" t="s">
        <v>32</v>
      </c>
      <c r="F13" s="33">
        <v>50000</v>
      </c>
      <c r="G13" s="33">
        <v>50000</v>
      </c>
      <c r="H13" s="35"/>
      <c r="I13" s="35"/>
      <c r="J13" s="35"/>
      <c r="K13" s="33">
        <v>400000</v>
      </c>
      <c r="L13" s="33">
        <f>K13-F13</f>
        <v>350000</v>
      </c>
      <c r="M13" s="6" t="s">
        <v>76</v>
      </c>
    </row>
    <row r="14" spans="2:15" ht="15.75" customHeight="1">
      <c r="B14" s="21">
        <v>600</v>
      </c>
      <c r="C14" s="36"/>
      <c r="D14" s="36"/>
      <c r="E14" s="37" t="s">
        <v>10</v>
      </c>
      <c r="F14" s="38">
        <f>SUM(F15,F18)</f>
        <v>1585128</v>
      </c>
      <c r="G14" s="38">
        <f>SUM(G15,G18)</f>
        <v>1464628</v>
      </c>
      <c r="H14" s="38">
        <f>SUM(H15,H18)</f>
        <v>0</v>
      </c>
      <c r="I14" s="38">
        <f>SUM(I15,I18)</f>
        <v>120500</v>
      </c>
      <c r="J14" s="38">
        <f>SUM(J15,J18)</f>
        <v>0</v>
      </c>
      <c r="K14" s="38" t="e">
        <f>SUM(K15,#REF!,K18)</f>
        <v>#REF!</v>
      </c>
      <c r="L14" s="38" t="e">
        <f>SUM(L15,#REF!,L18)</f>
        <v>#REF!</v>
      </c>
      <c r="M14" s="6"/>
      <c r="N14" s="14"/>
      <c r="O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 aca="true" t="shared" si="2" ref="F15:L16">SUM(F16)</f>
        <v>0</v>
      </c>
      <c r="G15" s="48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12.75">
      <c r="B16" s="39"/>
      <c r="C16" s="35"/>
      <c r="D16" s="27">
        <v>6050</v>
      </c>
      <c r="E16" s="44" t="s">
        <v>18</v>
      </c>
      <c r="F16" s="40">
        <f>SUM(F17)</f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 t="e">
        <f>SUM(#REF!,K17)</f>
        <v>#REF!</v>
      </c>
      <c r="L16" s="40" t="e">
        <f>SUM(#REF!,L17)</f>
        <v>#REF!</v>
      </c>
      <c r="M16" s="58"/>
    </row>
    <row r="17" spans="2:13" ht="12.75">
      <c r="B17" s="39"/>
      <c r="C17" s="35"/>
      <c r="D17" s="31">
        <v>1</v>
      </c>
      <c r="E17" s="89" t="s">
        <v>33</v>
      </c>
      <c r="F17" s="41">
        <f>G17</f>
        <v>0</v>
      </c>
      <c r="G17" s="41">
        <f>18600-18600</f>
        <v>0</v>
      </c>
      <c r="H17" s="41"/>
      <c r="I17" s="42"/>
      <c r="J17" s="42"/>
      <c r="K17" s="41">
        <v>20000</v>
      </c>
      <c r="L17" s="33">
        <f>K17-F17</f>
        <v>20000</v>
      </c>
      <c r="M17" s="6" t="s">
        <v>76</v>
      </c>
    </row>
    <row r="18" spans="2:13" s="59" customFormat="1" ht="11.25">
      <c r="B18" s="42"/>
      <c r="C18" s="43">
        <v>60016</v>
      </c>
      <c r="D18" s="43"/>
      <c r="E18" s="43" t="s">
        <v>11</v>
      </c>
      <c r="F18" s="45">
        <f aca="true" t="shared" si="3" ref="F18:L18">SUM(F19)</f>
        <v>1585128</v>
      </c>
      <c r="G18" s="45">
        <f t="shared" si="3"/>
        <v>1464628</v>
      </c>
      <c r="H18" s="45">
        <f t="shared" si="3"/>
        <v>0</v>
      </c>
      <c r="I18" s="45">
        <f t="shared" si="3"/>
        <v>120500</v>
      </c>
      <c r="J18" s="45">
        <f t="shared" si="3"/>
        <v>0</v>
      </c>
      <c r="K18" s="45">
        <f t="shared" si="3"/>
        <v>1470000</v>
      </c>
      <c r="L18" s="45">
        <f t="shared" si="3"/>
        <v>1060665</v>
      </c>
      <c r="M18" s="65"/>
    </row>
    <row r="19" spans="2:13" ht="12.75">
      <c r="B19" s="35"/>
      <c r="C19" s="43"/>
      <c r="D19" s="27">
        <v>6050</v>
      </c>
      <c r="E19" s="44" t="s">
        <v>18</v>
      </c>
      <c r="F19" s="45">
        <f>SUM(F20:F29)</f>
        <v>1585128</v>
      </c>
      <c r="G19" s="45">
        <f>SUM(G20:G29)</f>
        <v>1464628</v>
      </c>
      <c r="H19" s="45">
        <f>SUM(H20:H27)</f>
        <v>0</v>
      </c>
      <c r="I19" s="45">
        <f>SUM(I20:I29)</f>
        <v>120500</v>
      </c>
      <c r="J19" s="45">
        <f>SUM(J20:J27)</f>
        <v>0</v>
      </c>
      <c r="K19" s="45">
        <f>SUM(K20:K24)</f>
        <v>1470000</v>
      </c>
      <c r="L19" s="45">
        <f>SUM(L20:L24)</f>
        <v>1060665</v>
      </c>
      <c r="M19" s="6"/>
    </row>
    <row r="20" spans="2:13" ht="12.75">
      <c r="B20" s="35"/>
      <c r="C20" s="43"/>
      <c r="D20" s="44">
        <v>1</v>
      </c>
      <c r="E20" s="32" t="s">
        <v>59</v>
      </c>
      <c r="F20" s="52">
        <f>G20</f>
        <v>110335</v>
      </c>
      <c r="G20" s="52">
        <f>100000+10335</f>
        <v>110335</v>
      </c>
      <c r="H20" s="45"/>
      <c r="I20" s="45"/>
      <c r="J20" s="35"/>
      <c r="K20" s="33">
        <v>1000000</v>
      </c>
      <c r="L20" s="33">
        <f>K20-F20</f>
        <v>889665</v>
      </c>
      <c r="M20" s="6" t="s">
        <v>76</v>
      </c>
    </row>
    <row r="21" spans="2:13" ht="12.75">
      <c r="B21" s="35"/>
      <c r="C21" s="43"/>
      <c r="D21" s="44">
        <v>2</v>
      </c>
      <c r="E21" s="13" t="s">
        <v>34</v>
      </c>
      <c r="F21" s="33">
        <f aca="true" t="shared" si="4" ref="F21:F26">G21</f>
        <v>6500</v>
      </c>
      <c r="G21" s="33">
        <f>10000-3500</f>
        <v>6500</v>
      </c>
      <c r="H21" s="45"/>
      <c r="I21" s="45"/>
      <c r="J21" s="35"/>
      <c r="K21" s="33">
        <v>70000</v>
      </c>
      <c r="L21" s="33">
        <f>K21-F21</f>
        <v>63500</v>
      </c>
      <c r="M21" s="6" t="s">
        <v>76</v>
      </c>
    </row>
    <row r="22" spans="1:13" ht="12.75">
      <c r="A22" s="14"/>
      <c r="B22" s="35"/>
      <c r="C22" s="35"/>
      <c r="D22" s="44">
        <v>4</v>
      </c>
      <c r="E22" s="13" t="s">
        <v>36</v>
      </c>
      <c r="F22" s="33">
        <f t="shared" si="4"/>
        <v>38000</v>
      </c>
      <c r="G22" s="33">
        <f>43000-5000</f>
        <v>38000</v>
      </c>
      <c r="H22" s="35"/>
      <c r="I22" s="35"/>
      <c r="J22" s="35"/>
      <c r="K22" s="33">
        <v>100000</v>
      </c>
      <c r="L22" s="33">
        <f>K22-F22</f>
        <v>62000</v>
      </c>
      <c r="M22" s="6" t="s">
        <v>76</v>
      </c>
    </row>
    <row r="23" spans="2:13" ht="12.75">
      <c r="B23" s="35"/>
      <c r="C23" s="35"/>
      <c r="D23" s="44">
        <v>5</v>
      </c>
      <c r="E23" s="13" t="s">
        <v>33</v>
      </c>
      <c r="F23" s="33">
        <f t="shared" si="4"/>
        <v>205000</v>
      </c>
      <c r="G23" s="33">
        <f>150000+55000</f>
        <v>205000</v>
      </c>
      <c r="H23" s="35"/>
      <c r="I23" s="35"/>
      <c r="J23" s="35"/>
      <c r="K23" s="33">
        <v>50000</v>
      </c>
      <c r="L23" s="33">
        <f>K23-F23</f>
        <v>-155000</v>
      </c>
      <c r="M23" s="6" t="s">
        <v>76</v>
      </c>
    </row>
    <row r="24" spans="2:13" ht="12.75">
      <c r="B24" s="35"/>
      <c r="C24" s="35"/>
      <c r="D24" s="44">
        <v>6</v>
      </c>
      <c r="E24" s="13" t="s">
        <v>56</v>
      </c>
      <c r="F24" s="33">
        <f t="shared" si="4"/>
        <v>49500</v>
      </c>
      <c r="G24" s="33">
        <f>60000-10500</f>
        <v>49500</v>
      </c>
      <c r="H24" s="35"/>
      <c r="I24" s="35"/>
      <c r="J24" s="35"/>
      <c r="K24" s="33">
        <v>250000</v>
      </c>
      <c r="L24" s="33">
        <f>K24-F24</f>
        <v>200500</v>
      </c>
      <c r="M24" s="6" t="s">
        <v>76</v>
      </c>
    </row>
    <row r="25" spans="2:13" ht="12.75">
      <c r="B25" s="35"/>
      <c r="C25" s="35"/>
      <c r="D25" s="44">
        <v>7</v>
      </c>
      <c r="E25" s="13" t="s">
        <v>82</v>
      </c>
      <c r="F25" s="33">
        <f t="shared" si="4"/>
        <v>45000</v>
      </c>
      <c r="G25" s="33">
        <f>35000+10000</f>
        <v>45000</v>
      </c>
      <c r="H25" s="35"/>
      <c r="I25" s="35"/>
      <c r="J25" s="35"/>
      <c r="K25" s="33"/>
      <c r="L25" s="33"/>
      <c r="M25" s="6" t="s">
        <v>76</v>
      </c>
    </row>
    <row r="26" spans="2:13" ht="12.75">
      <c r="B26" s="35"/>
      <c r="C26" s="35"/>
      <c r="D26" s="44">
        <v>8</v>
      </c>
      <c r="E26" s="13" t="s">
        <v>83</v>
      </c>
      <c r="F26" s="33">
        <f t="shared" si="4"/>
        <v>20000</v>
      </c>
      <c r="G26" s="33">
        <f>15000+5000</f>
        <v>20000</v>
      </c>
      <c r="H26" s="35"/>
      <c r="I26" s="35"/>
      <c r="J26" s="35"/>
      <c r="K26" s="33"/>
      <c r="L26" s="33"/>
      <c r="M26" s="6" t="s">
        <v>76</v>
      </c>
    </row>
    <row r="27" spans="2:13" ht="12.75">
      <c r="B27" s="35"/>
      <c r="C27" s="35"/>
      <c r="D27" s="44">
        <v>9</v>
      </c>
      <c r="E27" s="77" t="s">
        <v>73</v>
      </c>
      <c r="F27" s="33">
        <v>40000</v>
      </c>
      <c r="G27" s="33">
        <v>40000</v>
      </c>
      <c r="H27" s="35"/>
      <c r="I27" s="35"/>
      <c r="J27" s="35"/>
      <c r="K27" s="33"/>
      <c r="L27" s="33"/>
      <c r="M27" s="6" t="s">
        <v>76</v>
      </c>
    </row>
    <row r="28" spans="2:13" ht="12.75">
      <c r="B28" s="35"/>
      <c r="C28" s="35"/>
      <c r="D28" s="44">
        <v>10</v>
      </c>
      <c r="E28" s="13" t="s">
        <v>35</v>
      </c>
      <c r="F28" s="33">
        <v>829613</v>
      </c>
      <c r="G28" s="33">
        <v>829613</v>
      </c>
      <c r="H28" s="35"/>
      <c r="I28" s="35"/>
      <c r="J28" s="35"/>
      <c r="K28" s="33"/>
      <c r="L28" s="33"/>
      <c r="M28" s="6" t="s">
        <v>76</v>
      </c>
    </row>
    <row r="29" spans="2:13" ht="12.75">
      <c r="B29" s="35"/>
      <c r="C29" s="35"/>
      <c r="D29" s="44">
        <v>11</v>
      </c>
      <c r="E29" s="13" t="s">
        <v>86</v>
      </c>
      <c r="F29" s="33">
        <f>G29+I29</f>
        <v>241180</v>
      </c>
      <c r="G29" s="33">
        <v>120680</v>
      </c>
      <c r="H29" s="35"/>
      <c r="I29" s="35">
        <v>120500</v>
      </c>
      <c r="J29" s="35"/>
      <c r="K29" s="33"/>
      <c r="L29" s="33"/>
      <c r="M29" s="6" t="s">
        <v>76</v>
      </c>
    </row>
    <row r="30" spans="2:13" s="4" customFormat="1" ht="12.75">
      <c r="B30" s="25">
        <v>700</v>
      </c>
      <c r="C30" s="25"/>
      <c r="D30" s="60"/>
      <c r="E30" s="62" t="s">
        <v>75</v>
      </c>
      <c r="F30" s="26">
        <f>SUM(F31)</f>
        <v>423901</v>
      </c>
      <c r="G30" s="26">
        <f>SUM(G31)</f>
        <v>423901</v>
      </c>
      <c r="H30" s="26">
        <f>SUM(H31)</f>
        <v>0</v>
      </c>
      <c r="I30" s="26">
        <f>SUM(I31)</f>
        <v>0</v>
      </c>
      <c r="J30" s="26">
        <f>SUM(J31)</f>
        <v>0</v>
      </c>
      <c r="K30" s="26"/>
      <c r="L30" s="26"/>
      <c r="M30" s="61"/>
    </row>
    <row r="31" spans="2:13" s="67" customFormat="1" ht="10.5">
      <c r="B31" s="43"/>
      <c r="C31" s="43">
        <v>70005</v>
      </c>
      <c r="D31" s="63"/>
      <c r="E31" s="63" t="s">
        <v>63</v>
      </c>
      <c r="F31" s="45">
        <f>SUM(F32,F35)</f>
        <v>423901</v>
      </c>
      <c r="G31" s="45">
        <f>SUM(G32,G35)</f>
        <v>423901</v>
      </c>
      <c r="H31" s="45">
        <f>SUM(H32,H35)</f>
        <v>0</v>
      </c>
      <c r="I31" s="45">
        <f>SUM(I32,I35)</f>
        <v>0</v>
      </c>
      <c r="J31" s="45">
        <f>SUM(J32,J35)</f>
        <v>0</v>
      </c>
      <c r="K31" s="45"/>
      <c r="L31" s="45"/>
      <c r="M31" s="8"/>
    </row>
    <row r="32" spans="2:13" ht="12.75">
      <c r="B32" s="35"/>
      <c r="C32" s="35"/>
      <c r="D32" s="27">
        <v>6050</v>
      </c>
      <c r="E32" s="44" t="s">
        <v>18</v>
      </c>
      <c r="F32" s="33">
        <f>SUM(F33:F34)</f>
        <v>373901</v>
      </c>
      <c r="G32" s="33">
        <f>SUM(G33:G34)</f>
        <v>373901</v>
      </c>
      <c r="H32" s="35"/>
      <c r="I32" s="35"/>
      <c r="J32" s="35"/>
      <c r="K32" s="33"/>
      <c r="L32" s="33"/>
      <c r="M32" s="6" t="s">
        <v>76</v>
      </c>
    </row>
    <row r="33" spans="2:13" s="74" customFormat="1" ht="12.75">
      <c r="B33" s="42"/>
      <c r="C33" s="42"/>
      <c r="D33" s="76">
        <v>1</v>
      </c>
      <c r="E33" s="73" t="s">
        <v>64</v>
      </c>
      <c r="F33" s="51">
        <v>50000</v>
      </c>
      <c r="G33" s="51">
        <v>50000</v>
      </c>
      <c r="H33" s="42"/>
      <c r="I33" s="42"/>
      <c r="J33" s="42"/>
      <c r="K33" s="51"/>
      <c r="L33" s="51"/>
      <c r="M33" s="6" t="s">
        <v>76</v>
      </c>
    </row>
    <row r="34" spans="2:13" ht="12.75">
      <c r="B34" s="35"/>
      <c r="C34" s="35"/>
      <c r="D34" s="44">
        <v>2</v>
      </c>
      <c r="E34" s="13" t="s">
        <v>65</v>
      </c>
      <c r="F34" s="33">
        <f>G34</f>
        <v>323901</v>
      </c>
      <c r="G34" s="33">
        <f>250000+73901</f>
        <v>323901</v>
      </c>
      <c r="H34" s="35"/>
      <c r="I34" s="35"/>
      <c r="J34" s="35"/>
      <c r="K34" s="33"/>
      <c r="L34" s="33"/>
      <c r="M34" s="6" t="s">
        <v>76</v>
      </c>
    </row>
    <row r="35" spans="2:13" s="4" customFormat="1" ht="21">
      <c r="B35" s="43"/>
      <c r="C35" s="43"/>
      <c r="D35" s="63">
        <v>6060</v>
      </c>
      <c r="E35" s="63" t="s">
        <v>66</v>
      </c>
      <c r="F35" s="45">
        <f>SUM(F36)</f>
        <v>50000</v>
      </c>
      <c r="G35" s="45">
        <f>SUM(G36)</f>
        <v>50000</v>
      </c>
      <c r="H35" s="45">
        <f>SUM(H36)</f>
        <v>0</v>
      </c>
      <c r="I35" s="45">
        <f>SUM(I36)</f>
        <v>0</v>
      </c>
      <c r="J35" s="45">
        <f>SUM(J36)</f>
        <v>0</v>
      </c>
      <c r="K35" s="45"/>
      <c r="L35" s="45"/>
      <c r="M35" s="8"/>
    </row>
    <row r="36" spans="2:13" ht="12.75">
      <c r="B36" s="35"/>
      <c r="C36" s="35"/>
      <c r="D36" s="44">
        <v>1</v>
      </c>
      <c r="E36" s="13" t="s">
        <v>67</v>
      </c>
      <c r="F36" s="33">
        <v>50000</v>
      </c>
      <c r="G36" s="33">
        <v>50000</v>
      </c>
      <c r="H36" s="35"/>
      <c r="I36" s="35"/>
      <c r="J36" s="35"/>
      <c r="K36" s="33"/>
      <c r="L36" s="33"/>
      <c r="M36" s="6" t="s">
        <v>76</v>
      </c>
    </row>
    <row r="37" spans="2:13" s="4" customFormat="1" ht="12.75">
      <c r="B37" s="25">
        <v>750</v>
      </c>
      <c r="C37" s="25"/>
      <c r="D37" s="60"/>
      <c r="E37" s="62" t="s">
        <v>71</v>
      </c>
      <c r="F37" s="26">
        <f>SUM(F38)</f>
        <v>90784</v>
      </c>
      <c r="G37" s="26">
        <f>SUM(G38)</f>
        <v>90784</v>
      </c>
      <c r="H37" s="26">
        <f>SUM(H38)</f>
        <v>0</v>
      </c>
      <c r="I37" s="26">
        <f>SUM(I38)</f>
        <v>0</v>
      </c>
      <c r="J37" s="26">
        <f>SUM(J38)</f>
        <v>0</v>
      </c>
      <c r="K37" s="26"/>
      <c r="L37" s="26"/>
      <c r="M37" s="61"/>
    </row>
    <row r="38" spans="2:13" s="4" customFormat="1" ht="12.75">
      <c r="B38" s="43"/>
      <c r="C38" s="43">
        <v>75023</v>
      </c>
      <c r="D38" s="63"/>
      <c r="E38" s="63" t="s">
        <v>72</v>
      </c>
      <c r="F38" s="45">
        <f>SUM(F39,F42)</f>
        <v>90784</v>
      </c>
      <c r="G38" s="45">
        <f>SUM(G39,G42)</f>
        <v>90784</v>
      </c>
      <c r="H38" s="45">
        <f>SUM(H39:H42)</f>
        <v>0</v>
      </c>
      <c r="I38" s="45">
        <f>SUM(I39:I42)</f>
        <v>0</v>
      </c>
      <c r="J38" s="45">
        <f>SUM(J39:J42)</f>
        <v>0</v>
      </c>
      <c r="K38" s="45"/>
      <c r="L38" s="45"/>
      <c r="M38" s="8"/>
    </row>
    <row r="39" spans="2:13" s="3" customFormat="1" ht="12.75">
      <c r="B39" s="39"/>
      <c r="C39" s="39"/>
      <c r="D39" s="63">
        <v>6050</v>
      </c>
      <c r="E39" s="63" t="s">
        <v>18</v>
      </c>
      <c r="F39" s="56">
        <f>SUM(F40:F41)</f>
        <v>27000</v>
      </c>
      <c r="G39" s="56">
        <v>27000</v>
      </c>
      <c r="H39" s="39"/>
      <c r="I39" s="39"/>
      <c r="J39" s="39"/>
      <c r="K39" s="56"/>
      <c r="L39" s="56"/>
      <c r="M39" s="91"/>
    </row>
    <row r="40" spans="2:13" s="74" customFormat="1" ht="12.75">
      <c r="B40" s="42"/>
      <c r="C40" s="42"/>
      <c r="D40" s="44">
        <v>1</v>
      </c>
      <c r="E40" s="73" t="s">
        <v>79</v>
      </c>
      <c r="F40" s="51">
        <v>15000</v>
      </c>
      <c r="G40" s="51">
        <v>15000</v>
      </c>
      <c r="H40" s="42"/>
      <c r="I40" s="42"/>
      <c r="J40" s="42"/>
      <c r="K40" s="51"/>
      <c r="L40" s="51"/>
      <c r="M40" s="6" t="s">
        <v>76</v>
      </c>
    </row>
    <row r="41" spans="2:13" s="74" customFormat="1" ht="12.75">
      <c r="B41" s="42"/>
      <c r="C41" s="42"/>
      <c r="D41" s="44">
        <v>2</v>
      </c>
      <c r="E41" s="73" t="s">
        <v>80</v>
      </c>
      <c r="F41" s="51">
        <v>12000</v>
      </c>
      <c r="G41" s="51">
        <v>12000</v>
      </c>
      <c r="H41" s="42"/>
      <c r="I41" s="42"/>
      <c r="J41" s="42"/>
      <c r="K41" s="51"/>
      <c r="L41" s="51"/>
      <c r="M41" s="6" t="s">
        <v>76</v>
      </c>
    </row>
    <row r="42" spans="2:13" s="3" customFormat="1" ht="21">
      <c r="B42" s="39"/>
      <c r="C42" s="39"/>
      <c r="D42" s="63">
        <v>6060</v>
      </c>
      <c r="E42" s="63" t="s">
        <v>66</v>
      </c>
      <c r="F42" s="56">
        <f>SUM(F43:F44)</f>
        <v>63784</v>
      </c>
      <c r="G42" s="56">
        <f>SUM(G43:G44)</f>
        <v>63784</v>
      </c>
      <c r="H42" s="56">
        <f>SUM(H43:H44)</f>
        <v>0</v>
      </c>
      <c r="I42" s="56">
        <f>SUM(I43:I44)</f>
        <v>0</v>
      </c>
      <c r="J42" s="56">
        <f>SUM(J43:J44)</f>
        <v>0</v>
      </c>
      <c r="K42" s="56"/>
      <c r="L42" s="56"/>
      <c r="M42" s="91"/>
    </row>
    <row r="43" spans="2:13" s="74" customFormat="1" ht="12.75">
      <c r="B43" s="42"/>
      <c r="C43" s="42"/>
      <c r="D43" s="44">
        <v>1</v>
      </c>
      <c r="E43" s="90" t="s">
        <v>81</v>
      </c>
      <c r="F43" s="51">
        <v>15000</v>
      </c>
      <c r="G43" s="51">
        <v>15000</v>
      </c>
      <c r="H43" s="51"/>
      <c r="I43" s="51"/>
      <c r="J43" s="51"/>
      <c r="K43" s="51"/>
      <c r="L43" s="51"/>
      <c r="M43" s="6" t="s">
        <v>76</v>
      </c>
    </row>
    <row r="44" spans="2:13" s="74" customFormat="1" ht="12.75">
      <c r="B44" s="42"/>
      <c r="C44" s="42"/>
      <c r="D44" s="44">
        <v>2</v>
      </c>
      <c r="E44" s="90" t="s">
        <v>84</v>
      </c>
      <c r="F44" s="51">
        <f>G44</f>
        <v>48784</v>
      </c>
      <c r="G44" s="51">
        <v>48784</v>
      </c>
      <c r="H44" s="51"/>
      <c r="I44" s="51"/>
      <c r="J44" s="51"/>
      <c r="K44" s="51"/>
      <c r="L44" s="51"/>
      <c r="M44" s="6" t="s">
        <v>76</v>
      </c>
    </row>
    <row r="45" spans="2:13" ht="25.5">
      <c r="B45" s="25">
        <v>754</v>
      </c>
      <c r="C45" s="25"/>
      <c r="D45" s="60"/>
      <c r="E45" s="60" t="s">
        <v>38</v>
      </c>
      <c r="F45" s="26">
        <f>SUM(F46)</f>
        <v>49500</v>
      </c>
      <c r="G45" s="26">
        <f aca="true" t="shared" si="5" ref="G45:J47">SUM(G46)</f>
        <v>49500</v>
      </c>
      <c r="H45" s="26">
        <f t="shared" si="5"/>
        <v>0</v>
      </c>
      <c r="I45" s="26">
        <f t="shared" si="5"/>
        <v>0</v>
      </c>
      <c r="J45" s="26">
        <f t="shared" si="5"/>
        <v>0</v>
      </c>
      <c r="K45" s="26"/>
      <c r="L45" s="26"/>
      <c r="M45" s="61"/>
    </row>
    <row r="46" spans="2:13" s="59" customFormat="1" ht="11.25">
      <c r="B46" s="43"/>
      <c r="C46" s="43">
        <v>75495</v>
      </c>
      <c r="D46" s="63"/>
      <c r="E46" s="64" t="s">
        <v>29</v>
      </c>
      <c r="F46" s="45">
        <f>SUM(F47)</f>
        <v>49500</v>
      </c>
      <c r="G46" s="45">
        <f t="shared" si="5"/>
        <v>49500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51"/>
      <c r="L46" s="51"/>
      <c r="M46" s="65"/>
    </row>
    <row r="47" spans="2:13" s="4" customFormat="1" ht="12.75">
      <c r="B47" s="43"/>
      <c r="C47" s="43"/>
      <c r="D47" s="63">
        <v>6050</v>
      </c>
      <c r="E47" s="63" t="s">
        <v>18</v>
      </c>
      <c r="F47" s="45">
        <f>SUM(F48)</f>
        <v>49500</v>
      </c>
      <c r="G47" s="45">
        <f t="shared" si="5"/>
        <v>49500</v>
      </c>
      <c r="H47" s="45">
        <f t="shared" si="5"/>
        <v>0</v>
      </c>
      <c r="I47" s="45">
        <f t="shared" si="5"/>
        <v>0</v>
      </c>
      <c r="J47" s="45">
        <f t="shared" si="5"/>
        <v>0</v>
      </c>
      <c r="K47" s="45"/>
      <c r="L47" s="45"/>
      <c r="M47" s="8"/>
    </row>
    <row r="48" spans="2:13" ht="12.75">
      <c r="B48" s="35"/>
      <c r="C48" s="35"/>
      <c r="D48" s="44">
        <v>1</v>
      </c>
      <c r="E48" s="13" t="s">
        <v>37</v>
      </c>
      <c r="F48" s="33">
        <f>G48</f>
        <v>49500</v>
      </c>
      <c r="G48" s="33">
        <v>49500</v>
      </c>
      <c r="H48" s="35"/>
      <c r="I48" s="35"/>
      <c r="J48" s="35"/>
      <c r="K48" s="33"/>
      <c r="L48" s="33"/>
      <c r="M48" s="6" t="s">
        <v>76</v>
      </c>
    </row>
    <row r="49" spans="2:13" ht="12.75">
      <c r="B49" s="25">
        <v>801</v>
      </c>
      <c r="C49" s="25"/>
      <c r="D49" s="60"/>
      <c r="E49" s="62" t="s">
        <v>39</v>
      </c>
      <c r="F49" s="26">
        <f>SUM(F50,F53,F57)</f>
        <v>850300</v>
      </c>
      <c r="G49" s="26">
        <f aca="true" t="shared" si="6" ref="G49:L49">SUM(G50,G53,G57)</f>
        <v>150300</v>
      </c>
      <c r="H49" s="26">
        <f t="shared" si="6"/>
        <v>700000</v>
      </c>
      <c r="I49" s="26">
        <f t="shared" si="6"/>
        <v>0</v>
      </c>
      <c r="J49" s="26">
        <f t="shared" si="6"/>
        <v>0</v>
      </c>
      <c r="K49" s="26">
        <f t="shared" si="6"/>
        <v>0</v>
      </c>
      <c r="L49" s="26">
        <f t="shared" si="6"/>
        <v>0</v>
      </c>
      <c r="M49" s="61"/>
    </row>
    <row r="50" spans="2:13" s="59" customFormat="1" ht="11.25">
      <c r="B50" s="42"/>
      <c r="C50" s="43">
        <v>80101</v>
      </c>
      <c r="D50" s="63"/>
      <c r="E50" s="64" t="s">
        <v>40</v>
      </c>
      <c r="F50" s="45">
        <f>SUM(F51)</f>
        <v>60000</v>
      </c>
      <c r="G50" s="45">
        <f>SUM(G51)</f>
        <v>60000</v>
      </c>
      <c r="H50" s="45">
        <f>SUM(H51)</f>
        <v>0</v>
      </c>
      <c r="I50" s="45">
        <f>SUM(I51)</f>
        <v>0</v>
      </c>
      <c r="J50" s="45">
        <f>SUM(J51)</f>
        <v>0</v>
      </c>
      <c r="K50" s="51"/>
      <c r="L50" s="51"/>
      <c r="M50" s="65"/>
    </row>
    <row r="51" spans="2:13" s="4" customFormat="1" ht="12.75">
      <c r="B51" s="43"/>
      <c r="C51" s="43"/>
      <c r="D51" s="63">
        <v>6050</v>
      </c>
      <c r="E51" s="63" t="s">
        <v>18</v>
      </c>
      <c r="F51" s="45">
        <f>SUM(F52:F52)</f>
        <v>60000</v>
      </c>
      <c r="G51" s="45">
        <f>SUM(G52:G52)</f>
        <v>60000</v>
      </c>
      <c r="H51" s="45">
        <f>SUM(H52:H52)</f>
        <v>0</v>
      </c>
      <c r="I51" s="45">
        <f>SUM(I52:I52)</f>
        <v>0</v>
      </c>
      <c r="J51" s="45">
        <f>SUM(J52:J52)</f>
        <v>0</v>
      </c>
      <c r="K51" s="45"/>
      <c r="L51" s="45"/>
      <c r="M51" s="8"/>
    </row>
    <row r="52" spans="2:13" ht="12.75">
      <c r="B52" s="35"/>
      <c r="C52" s="35"/>
      <c r="D52" s="44">
        <v>1</v>
      </c>
      <c r="E52" s="13" t="s">
        <v>41</v>
      </c>
      <c r="F52" s="33">
        <v>60000</v>
      </c>
      <c r="G52" s="33">
        <v>60000</v>
      </c>
      <c r="H52" s="35"/>
      <c r="I52" s="35"/>
      <c r="J52" s="35"/>
      <c r="K52" s="33"/>
      <c r="L52" s="33"/>
      <c r="M52" s="6" t="s">
        <v>76</v>
      </c>
    </row>
    <row r="53" spans="2:13" s="4" customFormat="1" ht="12.75">
      <c r="B53" s="43"/>
      <c r="C53" s="43">
        <v>80110</v>
      </c>
      <c r="D53" s="63"/>
      <c r="E53" s="64" t="s">
        <v>68</v>
      </c>
      <c r="F53" s="45">
        <f>SUM(F54)</f>
        <v>790000</v>
      </c>
      <c r="G53" s="45">
        <f>SUM(G54)</f>
        <v>90000</v>
      </c>
      <c r="H53" s="45">
        <f>SUM(H54)</f>
        <v>700000</v>
      </c>
      <c r="I53" s="45">
        <f>SUM(I54)</f>
        <v>0</v>
      </c>
      <c r="J53" s="45">
        <f>SUM(J54)</f>
        <v>0</v>
      </c>
      <c r="K53" s="45"/>
      <c r="L53" s="45"/>
      <c r="M53" s="8"/>
    </row>
    <row r="54" spans="2:13" s="4" customFormat="1" ht="12.75">
      <c r="B54" s="43"/>
      <c r="C54" s="43"/>
      <c r="D54" s="63">
        <v>6050</v>
      </c>
      <c r="E54" s="63" t="s">
        <v>18</v>
      </c>
      <c r="F54" s="45">
        <f>SUM(F55:F56)</f>
        <v>790000</v>
      </c>
      <c r="G54" s="45">
        <f>SUM(G55:G56)</f>
        <v>90000</v>
      </c>
      <c r="H54" s="45">
        <f>SUM(H55:H56)</f>
        <v>700000</v>
      </c>
      <c r="I54" s="45">
        <f>SUM(I55:I56)</f>
        <v>0</v>
      </c>
      <c r="J54" s="45">
        <f>SUM(J55:J56)</f>
        <v>0</v>
      </c>
      <c r="K54" s="45"/>
      <c r="L54" s="45"/>
      <c r="M54" s="8"/>
    </row>
    <row r="55" spans="2:13" s="74" customFormat="1" ht="12.75">
      <c r="B55" s="42"/>
      <c r="C55" s="42"/>
      <c r="D55" s="63">
        <v>1</v>
      </c>
      <c r="E55" s="75" t="s">
        <v>69</v>
      </c>
      <c r="F55" s="51">
        <v>10000</v>
      </c>
      <c r="G55" s="51">
        <v>10000</v>
      </c>
      <c r="H55" s="51"/>
      <c r="I55" s="51"/>
      <c r="J55" s="51"/>
      <c r="K55" s="51"/>
      <c r="L55" s="51"/>
      <c r="M55" s="6" t="s">
        <v>78</v>
      </c>
    </row>
    <row r="56" spans="2:13" s="74" customFormat="1" ht="12.75">
      <c r="B56" s="42"/>
      <c r="C56" s="42"/>
      <c r="D56" s="63">
        <v>2</v>
      </c>
      <c r="E56" s="75" t="s">
        <v>45</v>
      </c>
      <c r="F56" s="51">
        <v>780000</v>
      </c>
      <c r="G56" s="51">
        <v>80000</v>
      </c>
      <c r="H56" s="51">
        <v>700000</v>
      </c>
      <c r="I56" s="51"/>
      <c r="J56" s="51"/>
      <c r="K56" s="51"/>
      <c r="L56" s="51"/>
      <c r="M56" s="6" t="s">
        <v>76</v>
      </c>
    </row>
    <row r="57" spans="2:13" s="3" customFormat="1" ht="12.75">
      <c r="B57" s="39"/>
      <c r="C57" s="39">
        <v>80195</v>
      </c>
      <c r="D57" s="63"/>
      <c r="E57" s="63" t="s">
        <v>29</v>
      </c>
      <c r="F57" s="56">
        <f>SUM(F58)</f>
        <v>300</v>
      </c>
      <c r="G57" s="56">
        <f aca="true" t="shared" si="7" ref="G57:J58">SUM(G58)</f>
        <v>300</v>
      </c>
      <c r="H57" s="56">
        <f t="shared" si="7"/>
        <v>0</v>
      </c>
      <c r="I57" s="56">
        <f t="shared" si="7"/>
        <v>0</v>
      </c>
      <c r="J57" s="56">
        <f t="shared" si="7"/>
        <v>0</v>
      </c>
      <c r="K57" s="56"/>
      <c r="L57" s="56"/>
      <c r="M57" s="7"/>
    </row>
    <row r="58" spans="2:13" s="4" customFormat="1" ht="12.75">
      <c r="B58" s="43"/>
      <c r="C58" s="43"/>
      <c r="D58" s="63">
        <v>6050</v>
      </c>
      <c r="E58" s="63" t="s">
        <v>18</v>
      </c>
      <c r="F58" s="45">
        <f>SUM(F59)</f>
        <v>300</v>
      </c>
      <c r="G58" s="45">
        <f t="shared" si="7"/>
        <v>300</v>
      </c>
      <c r="H58" s="45">
        <f t="shared" si="7"/>
        <v>0</v>
      </c>
      <c r="I58" s="45">
        <f t="shared" si="7"/>
        <v>0</v>
      </c>
      <c r="J58" s="45">
        <f t="shared" si="7"/>
        <v>0</v>
      </c>
      <c r="K58" s="45"/>
      <c r="L58" s="45"/>
      <c r="M58" s="8"/>
    </row>
    <row r="59" spans="2:13" s="74" customFormat="1" ht="12.75">
      <c r="B59" s="42"/>
      <c r="C59" s="42"/>
      <c r="D59" s="44">
        <v>1</v>
      </c>
      <c r="E59" s="13" t="s">
        <v>70</v>
      </c>
      <c r="F59" s="33">
        <v>300</v>
      </c>
      <c r="G59" s="33">
        <v>300</v>
      </c>
      <c r="H59" s="42"/>
      <c r="I59" s="42"/>
      <c r="J59" s="42"/>
      <c r="K59" s="51"/>
      <c r="L59" s="51"/>
      <c r="M59" s="6" t="s">
        <v>85</v>
      </c>
    </row>
    <row r="60" spans="2:13" s="4" customFormat="1" ht="15.75" customHeight="1">
      <c r="B60" s="25">
        <v>851</v>
      </c>
      <c r="C60" s="25"/>
      <c r="D60" s="60"/>
      <c r="E60" s="62" t="s">
        <v>60</v>
      </c>
      <c r="F60" s="26">
        <f>SUM(F61,F64)</f>
        <v>60000</v>
      </c>
      <c r="G60" s="26">
        <f>SUM(G61,G64)</f>
        <v>60000</v>
      </c>
      <c r="H60" s="26">
        <f>SUM(H61,H64)</f>
        <v>0</v>
      </c>
      <c r="I60" s="26">
        <f>SUM(I61,I64)</f>
        <v>0</v>
      </c>
      <c r="J60" s="26">
        <f>SUM(J61,J64)</f>
        <v>0</v>
      </c>
      <c r="K60" s="26"/>
      <c r="L60" s="26"/>
      <c r="M60" s="61"/>
    </row>
    <row r="61" spans="2:13" s="67" customFormat="1" ht="10.5">
      <c r="B61" s="43"/>
      <c r="C61" s="43">
        <v>85154</v>
      </c>
      <c r="D61" s="63"/>
      <c r="E61" s="64" t="s">
        <v>61</v>
      </c>
      <c r="F61" s="45">
        <f>SUM(F62)</f>
        <v>40000</v>
      </c>
      <c r="G61" s="45">
        <f aca="true" t="shared" si="8" ref="G61:J62">SUM(G62)</f>
        <v>40000</v>
      </c>
      <c r="H61" s="45">
        <f t="shared" si="8"/>
        <v>0</v>
      </c>
      <c r="I61" s="45">
        <f t="shared" si="8"/>
        <v>0</v>
      </c>
      <c r="J61" s="45">
        <f t="shared" si="8"/>
        <v>0</v>
      </c>
      <c r="K61" s="45"/>
      <c r="L61" s="45"/>
      <c r="M61" s="8"/>
    </row>
    <row r="62" spans="2:13" s="4" customFormat="1" ht="12.75">
      <c r="B62" s="43"/>
      <c r="C62" s="43"/>
      <c r="D62" s="63">
        <v>6050</v>
      </c>
      <c r="E62" s="63" t="s">
        <v>18</v>
      </c>
      <c r="F62" s="45">
        <f>SUM(F63)</f>
        <v>40000</v>
      </c>
      <c r="G62" s="45">
        <f t="shared" si="8"/>
        <v>40000</v>
      </c>
      <c r="H62" s="45">
        <f t="shared" si="8"/>
        <v>0</v>
      </c>
      <c r="I62" s="45">
        <f t="shared" si="8"/>
        <v>0</v>
      </c>
      <c r="J62" s="45">
        <f t="shared" si="8"/>
        <v>0</v>
      </c>
      <c r="K62" s="45"/>
      <c r="L62" s="45"/>
      <c r="M62" s="8"/>
    </row>
    <row r="63" spans="2:13" ht="12.75">
      <c r="B63" s="35"/>
      <c r="C63" s="35"/>
      <c r="D63" s="44">
        <v>1</v>
      </c>
      <c r="E63" s="78" t="s">
        <v>74</v>
      </c>
      <c r="F63" s="33">
        <v>40000</v>
      </c>
      <c r="G63" s="33">
        <v>40000</v>
      </c>
      <c r="H63" s="35"/>
      <c r="I63" s="35"/>
      <c r="J63" s="35"/>
      <c r="K63" s="33"/>
      <c r="L63" s="33"/>
      <c r="M63" s="6" t="s">
        <v>76</v>
      </c>
    </row>
    <row r="64" spans="2:13" s="4" customFormat="1" ht="12.75">
      <c r="B64" s="43"/>
      <c r="C64" s="43">
        <v>85195</v>
      </c>
      <c r="D64" s="63"/>
      <c r="E64" s="64" t="s">
        <v>29</v>
      </c>
      <c r="F64" s="45">
        <f>SUM(F65)</f>
        <v>20000</v>
      </c>
      <c r="G64" s="45">
        <f>SUM(G65)</f>
        <v>20000</v>
      </c>
      <c r="H64" s="45">
        <f>SUM(H65)</f>
        <v>0</v>
      </c>
      <c r="I64" s="45">
        <f>SUM(I65)</f>
        <v>0</v>
      </c>
      <c r="J64" s="45">
        <f>SUM(J65)</f>
        <v>0</v>
      </c>
      <c r="K64" s="45"/>
      <c r="L64" s="45"/>
      <c r="M64" s="8"/>
    </row>
    <row r="65" spans="2:13" ht="45">
      <c r="B65" s="35"/>
      <c r="C65" s="35"/>
      <c r="D65" s="44">
        <v>6220</v>
      </c>
      <c r="E65" s="73" t="s">
        <v>62</v>
      </c>
      <c r="F65" s="33">
        <v>20000</v>
      </c>
      <c r="G65" s="33">
        <v>20000</v>
      </c>
      <c r="H65" s="35"/>
      <c r="I65" s="35"/>
      <c r="J65" s="35"/>
      <c r="K65" s="33"/>
      <c r="L65" s="33"/>
      <c r="M65" s="6" t="s">
        <v>77</v>
      </c>
    </row>
    <row r="66" spans="2:14" ht="12.75">
      <c r="B66" s="21">
        <v>900</v>
      </c>
      <c r="C66" s="21"/>
      <c r="D66" s="21"/>
      <c r="E66" s="46" t="s">
        <v>13</v>
      </c>
      <c r="F66" s="23">
        <f aca="true" t="shared" si="9" ref="F66:L66">SUM(F67,F74,F77,F81)</f>
        <v>2142115</v>
      </c>
      <c r="G66" s="23">
        <f t="shared" si="9"/>
        <v>2142115</v>
      </c>
      <c r="H66" s="23">
        <f t="shared" si="9"/>
        <v>0</v>
      </c>
      <c r="I66" s="23">
        <f t="shared" si="9"/>
        <v>0</v>
      </c>
      <c r="J66" s="23">
        <f t="shared" si="9"/>
        <v>0</v>
      </c>
      <c r="K66" s="23">
        <f t="shared" si="9"/>
        <v>4145000</v>
      </c>
      <c r="L66" s="23">
        <f t="shared" si="9"/>
        <v>3760000</v>
      </c>
      <c r="M66" s="7"/>
      <c r="N66" s="14"/>
    </row>
    <row r="67" spans="2:14" ht="12.75">
      <c r="B67" s="35"/>
      <c r="C67" s="43">
        <v>90001</v>
      </c>
      <c r="D67" s="43"/>
      <c r="E67" s="47" t="s">
        <v>14</v>
      </c>
      <c r="F67" s="48">
        <f aca="true" t="shared" si="10" ref="F67:L67">SUM(F68)</f>
        <v>1822115</v>
      </c>
      <c r="G67" s="48">
        <f t="shared" si="10"/>
        <v>1822115</v>
      </c>
      <c r="H67" s="48">
        <f t="shared" si="10"/>
        <v>0</v>
      </c>
      <c r="I67" s="48">
        <f t="shared" si="10"/>
        <v>0</v>
      </c>
      <c r="J67" s="48">
        <f t="shared" si="10"/>
        <v>0</v>
      </c>
      <c r="K67" s="48">
        <f t="shared" si="10"/>
        <v>55000</v>
      </c>
      <c r="L67" s="48">
        <f t="shared" si="10"/>
        <v>-10000</v>
      </c>
      <c r="M67" s="8"/>
      <c r="N67" s="14"/>
    </row>
    <row r="68" spans="2:14" ht="12.75">
      <c r="B68" s="35"/>
      <c r="C68" s="43"/>
      <c r="D68" s="27">
        <v>6050</v>
      </c>
      <c r="E68" s="44" t="s">
        <v>18</v>
      </c>
      <c r="F68" s="48">
        <f>SUM(F69:F73)</f>
        <v>1822115</v>
      </c>
      <c r="G68" s="48">
        <f>SUM(G69:G73)</f>
        <v>1822115</v>
      </c>
      <c r="H68" s="48">
        <f>SUM(H69:H73)</f>
        <v>0</v>
      </c>
      <c r="I68" s="48">
        <f>SUM(I69:I73)</f>
        <v>0</v>
      </c>
      <c r="J68" s="48">
        <f>SUM(J69:J73)</f>
        <v>0</v>
      </c>
      <c r="K68" s="48">
        <f>SUM(K69:K70)</f>
        <v>55000</v>
      </c>
      <c r="L68" s="48">
        <f>SUM(L69:L70)</f>
        <v>-10000</v>
      </c>
      <c r="M68" s="8"/>
      <c r="N68" s="14"/>
    </row>
    <row r="69" spans="2:13" ht="12.75">
      <c r="B69" s="35"/>
      <c r="C69" s="35"/>
      <c r="D69" s="28">
        <v>1</v>
      </c>
      <c r="E69" s="32" t="s">
        <v>42</v>
      </c>
      <c r="F69" s="33">
        <f>G69</f>
        <v>13000</v>
      </c>
      <c r="G69" s="33">
        <f>15000-2000</f>
        <v>13000</v>
      </c>
      <c r="H69" s="35"/>
      <c r="I69" s="35"/>
      <c r="J69" s="35"/>
      <c r="K69" s="33">
        <v>40000</v>
      </c>
      <c r="L69" s="33">
        <f>K69-F69</f>
        <v>27000</v>
      </c>
      <c r="M69" s="6" t="s">
        <v>76</v>
      </c>
    </row>
    <row r="70" spans="2:13" ht="12.75">
      <c r="B70" s="35"/>
      <c r="C70" s="35"/>
      <c r="D70" s="28">
        <v>2</v>
      </c>
      <c r="E70" s="32" t="s">
        <v>57</v>
      </c>
      <c r="F70" s="33">
        <f>G70</f>
        <v>52000</v>
      </c>
      <c r="G70" s="33">
        <f>60000-8000</f>
        <v>52000</v>
      </c>
      <c r="H70" s="35"/>
      <c r="I70" s="35"/>
      <c r="J70" s="35"/>
      <c r="K70" s="33">
        <v>15000</v>
      </c>
      <c r="L70" s="33">
        <f>K70-F70</f>
        <v>-37000</v>
      </c>
      <c r="M70" s="6" t="s">
        <v>76</v>
      </c>
    </row>
    <row r="71" spans="2:13" ht="12.75">
      <c r="B71" s="35"/>
      <c r="C71" s="35"/>
      <c r="D71" s="28">
        <v>3</v>
      </c>
      <c r="E71" s="32" t="s">
        <v>43</v>
      </c>
      <c r="F71" s="33">
        <v>160000</v>
      </c>
      <c r="G71" s="33">
        <v>160000</v>
      </c>
      <c r="H71" s="35"/>
      <c r="I71" s="35"/>
      <c r="J71" s="35"/>
      <c r="K71" s="33"/>
      <c r="L71" s="33"/>
      <c r="M71" s="6" t="s">
        <v>76</v>
      </c>
    </row>
    <row r="72" spans="2:13" ht="12.75">
      <c r="B72" s="35"/>
      <c r="C72" s="35"/>
      <c r="D72" s="28">
        <v>4</v>
      </c>
      <c r="E72" s="79" t="s">
        <v>24</v>
      </c>
      <c r="F72" s="49">
        <v>1000000</v>
      </c>
      <c r="G72" s="49">
        <v>1000000</v>
      </c>
      <c r="H72" s="35"/>
      <c r="I72" s="35"/>
      <c r="J72" s="35"/>
      <c r="K72" s="33"/>
      <c r="L72" s="33"/>
      <c r="M72" s="6" t="s">
        <v>76</v>
      </c>
    </row>
    <row r="73" spans="2:13" ht="22.5">
      <c r="B73" s="35"/>
      <c r="C73" s="35"/>
      <c r="D73" s="28">
        <v>5</v>
      </c>
      <c r="E73" s="32" t="s">
        <v>44</v>
      </c>
      <c r="F73" s="33">
        <v>597115</v>
      </c>
      <c r="G73" s="33">
        <v>597115</v>
      </c>
      <c r="H73" s="35"/>
      <c r="I73" s="35"/>
      <c r="J73" s="35"/>
      <c r="K73" s="33"/>
      <c r="L73" s="33"/>
      <c r="M73" s="6" t="s">
        <v>76</v>
      </c>
    </row>
    <row r="74" spans="2:14" s="4" customFormat="1" ht="12.75">
      <c r="B74" s="43"/>
      <c r="C74" s="43">
        <v>90005</v>
      </c>
      <c r="D74" s="43"/>
      <c r="E74" s="50" t="s">
        <v>46</v>
      </c>
      <c r="F74" s="45">
        <f aca="true" t="shared" si="11" ref="F74:L74">SUM(F75)</f>
        <v>0</v>
      </c>
      <c r="G74" s="45">
        <f t="shared" si="11"/>
        <v>0</v>
      </c>
      <c r="H74" s="45">
        <f t="shared" si="11"/>
        <v>0</v>
      </c>
      <c r="I74" s="45">
        <f t="shared" si="11"/>
        <v>0</v>
      </c>
      <c r="J74" s="45">
        <f t="shared" si="11"/>
        <v>0</v>
      </c>
      <c r="K74" s="45">
        <f t="shared" si="11"/>
        <v>3860000</v>
      </c>
      <c r="L74" s="45">
        <f t="shared" si="11"/>
        <v>3860000</v>
      </c>
      <c r="M74" s="8"/>
      <c r="N74" s="14"/>
    </row>
    <row r="75" spans="2:14" s="4" customFormat="1" ht="12.75">
      <c r="B75" s="43"/>
      <c r="C75" s="43"/>
      <c r="D75" s="27">
        <v>6050</v>
      </c>
      <c r="E75" s="44" t="s">
        <v>18</v>
      </c>
      <c r="F75" s="45">
        <f aca="true" t="shared" si="12" ref="F75:L75">SUM(F76:F76)</f>
        <v>0</v>
      </c>
      <c r="G75" s="45">
        <f t="shared" si="12"/>
        <v>0</v>
      </c>
      <c r="H75" s="45">
        <f t="shared" si="12"/>
        <v>0</v>
      </c>
      <c r="I75" s="45">
        <f t="shared" si="12"/>
        <v>0</v>
      </c>
      <c r="J75" s="45">
        <f t="shared" si="12"/>
        <v>0</v>
      </c>
      <c r="K75" s="45">
        <f t="shared" si="12"/>
        <v>3860000</v>
      </c>
      <c r="L75" s="45">
        <f t="shared" si="12"/>
        <v>3860000</v>
      </c>
      <c r="M75" s="8"/>
      <c r="N75" s="14"/>
    </row>
    <row r="76" spans="2:13" ht="12.75">
      <c r="B76" s="35"/>
      <c r="C76" s="35"/>
      <c r="D76" s="28">
        <v>1</v>
      </c>
      <c r="E76" s="32" t="s">
        <v>45</v>
      </c>
      <c r="F76" s="80">
        <v>0</v>
      </c>
      <c r="G76" s="80">
        <v>0</v>
      </c>
      <c r="H76" s="81">
        <v>0</v>
      </c>
      <c r="I76" s="82"/>
      <c r="J76" s="82"/>
      <c r="K76" s="52">
        <v>3860000</v>
      </c>
      <c r="L76" s="52">
        <f>K76-F76</f>
        <v>3860000</v>
      </c>
      <c r="M76" s="6" t="s">
        <v>76</v>
      </c>
    </row>
    <row r="77" spans="2:14" s="4" customFormat="1" ht="12.75">
      <c r="B77" s="43"/>
      <c r="C77" s="43">
        <v>90015</v>
      </c>
      <c r="D77" s="43"/>
      <c r="E77" s="50" t="s">
        <v>31</v>
      </c>
      <c r="F77" s="45">
        <f aca="true" t="shared" si="13" ref="F77:L77">SUM(F78)</f>
        <v>300000</v>
      </c>
      <c r="G77" s="45">
        <f t="shared" si="13"/>
        <v>300000</v>
      </c>
      <c r="H77" s="45">
        <f t="shared" si="13"/>
        <v>0</v>
      </c>
      <c r="I77" s="45">
        <f t="shared" si="13"/>
        <v>0</v>
      </c>
      <c r="J77" s="45">
        <f t="shared" si="13"/>
        <v>0</v>
      </c>
      <c r="K77" s="45">
        <f t="shared" si="13"/>
        <v>210000</v>
      </c>
      <c r="L77" s="45">
        <f t="shared" si="13"/>
        <v>-90000</v>
      </c>
      <c r="M77" s="8"/>
      <c r="N77" s="14"/>
    </row>
    <row r="78" spans="2:14" s="4" customFormat="1" ht="12.75">
      <c r="B78" s="43"/>
      <c r="C78" s="43"/>
      <c r="D78" s="27">
        <v>6050</v>
      </c>
      <c r="E78" s="44" t="s">
        <v>18</v>
      </c>
      <c r="F78" s="45">
        <f aca="true" t="shared" si="14" ref="F78:L78">SUM(F79:F80)</f>
        <v>300000</v>
      </c>
      <c r="G78" s="45">
        <f t="shared" si="14"/>
        <v>300000</v>
      </c>
      <c r="H78" s="45">
        <f t="shared" si="14"/>
        <v>0</v>
      </c>
      <c r="I78" s="45">
        <f t="shared" si="14"/>
        <v>0</v>
      </c>
      <c r="J78" s="45">
        <f t="shared" si="14"/>
        <v>0</v>
      </c>
      <c r="K78" s="45">
        <f t="shared" si="14"/>
        <v>210000</v>
      </c>
      <c r="L78" s="45">
        <f t="shared" si="14"/>
        <v>-90000</v>
      </c>
      <c r="M78" s="8"/>
      <c r="N78" s="14"/>
    </row>
    <row r="79" spans="2:13" ht="12.75">
      <c r="B79" s="53"/>
      <c r="C79" s="53"/>
      <c r="D79" s="16">
        <v>1</v>
      </c>
      <c r="E79" s="54" t="s">
        <v>58</v>
      </c>
      <c r="F79" s="52">
        <v>200000</v>
      </c>
      <c r="G79" s="52">
        <v>200000</v>
      </c>
      <c r="H79" s="55"/>
      <c r="I79" s="55"/>
      <c r="J79" s="55"/>
      <c r="K79" s="52">
        <v>180000</v>
      </c>
      <c r="L79" s="52">
        <f>K79-F79</f>
        <v>-20000</v>
      </c>
      <c r="M79" s="6" t="s">
        <v>76</v>
      </c>
    </row>
    <row r="80" spans="2:13" ht="12.75">
      <c r="B80" s="53"/>
      <c r="C80" s="53"/>
      <c r="D80" s="16">
        <v>2</v>
      </c>
      <c r="E80" s="54" t="s">
        <v>47</v>
      </c>
      <c r="F80" s="52">
        <v>100000</v>
      </c>
      <c r="G80" s="52">
        <v>100000</v>
      </c>
      <c r="H80" s="55"/>
      <c r="I80" s="55"/>
      <c r="J80" s="55"/>
      <c r="K80" s="52">
        <v>30000</v>
      </c>
      <c r="L80" s="52">
        <f>K80-F80</f>
        <v>-70000</v>
      </c>
      <c r="M80" s="6" t="s">
        <v>76</v>
      </c>
    </row>
    <row r="81" spans="2:14" ht="12.75">
      <c r="B81" s="35"/>
      <c r="C81" s="27">
        <v>90095</v>
      </c>
      <c r="D81" s="28"/>
      <c r="E81" s="44" t="s">
        <v>27</v>
      </c>
      <c r="F81" s="29">
        <f>SUM(F82)</f>
        <v>20000</v>
      </c>
      <c r="G81" s="29">
        <f aca="true" t="shared" si="15" ref="G81:L82">SUM(G82)</f>
        <v>20000</v>
      </c>
      <c r="H81" s="29">
        <f t="shared" si="15"/>
        <v>0</v>
      </c>
      <c r="I81" s="29">
        <f t="shared" si="15"/>
        <v>0</v>
      </c>
      <c r="J81" s="29">
        <f t="shared" si="15"/>
        <v>0</v>
      </c>
      <c r="K81" s="29">
        <f t="shared" si="15"/>
        <v>20000</v>
      </c>
      <c r="L81" s="29">
        <f t="shared" si="15"/>
        <v>0</v>
      </c>
      <c r="M81" s="6"/>
      <c r="N81" s="14"/>
    </row>
    <row r="82" spans="2:14" ht="12.75">
      <c r="B82" s="35"/>
      <c r="C82" s="27"/>
      <c r="D82" s="27">
        <v>6050</v>
      </c>
      <c r="E82" s="44" t="s">
        <v>18</v>
      </c>
      <c r="F82" s="29">
        <f>SUM(F83)</f>
        <v>20000</v>
      </c>
      <c r="G82" s="29">
        <f t="shared" si="15"/>
        <v>20000</v>
      </c>
      <c r="H82" s="29">
        <f t="shared" si="15"/>
        <v>0</v>
      </c>
      <c r="I82" s="29">
        <f t="shared" si="15"/>
        <v>0</v>
      </c>
      <c r="J82" s="29">
        <f t="shared" si="15"/>
        <v>0</v>
      </c>
      <c r="K82" s="29">
        <f t="shared" si="15"/>
        <v>20000</v>
      </c>
      <c r="L82" s="29">
        <f t="shared" si="15"/>
        <v>0</v>
      </c>
      <c r="M82" s="6"/>
      <c r="N82" s="14"/>
    </row>
    <row r="83" spans="2:13" ht="12.75">
      <c r="B83" s="35"/>
      <c r="C83" s="35"/>
      <c r="D83" s="16">
        <v>1</v>
      </c>
      <c r="E83" s="13" t="s">
        <v>28</v>
      </c>
      <c r="F83" s="33">
        <v>20000</v>
      </c>
      <c r="G83" s="33">
        <v>20000</v>
      </c>
      <c r="H83" s="35"/>
      <c r="I83" s="35"/>
      <c r="J83" s="35"/>
      <c r="K83" s="33">
        <v>20000</v>
      </c>
      <c r="L83" s="33">
        <f>K83-F83</f>
        <v>0</v>
      </c>
      <c r="M83" s="6" t="s">
        <v>76</v>
      </c>
    </row>
    <row r="84" spans="2:13" s="4" customFormat="1" ht="12.75">
      <c r="B84" s="25">
        <v>921</v>
      </c>
      <c r="C84" s="25"/>
      <c r="D84" s="71"/>
      <c r="E84" s="60" t="s">
        <v>49</v>
      </c>
      <c r="F84" s="26">
        <f aca="true" t="shared" si="16" ref="F84:J86">SUM(F85)</f>
        <v>478000</v>
      </c>
      <c r="G84" s="26">
        <f t="shared" si="16"/>
        <v>478000</v>
      </c>
      <c r="H84" s="26">
        <f t="shared" si="16"/>
        <v>0</v>
      </c>
      <c r="I84" s="26">
        <f t="shared" si="16"/>
        <v>0</v>
      </c>
      <c r="J84" s="26">
        <f t="shared" si="16"/>
        <v>0</v>
      </c>
      <c r="K84" s="26"/>
      <c r="L84" s="26"/>
      <c r="M84" s="61"/>
    </row>
    <row r="85" spans="2:13" s="3" customFormat="1" ht="12.75">
      <c r="B85" s="39"/>
      <c r="C85" s="43">
        <v>92195</v>
      </c>
      <c r="D85" s="72"/>
      <c r="E85" s="64" t="s">
        <v>29</v>
      </c>
      <c r="F85" s="56">
        <f t="shared" si="16"/>
        <v>478000</v>
      </c>
      <c r="G85" s="56">
        <f t="shared" si="16"/>
        <v>478000</v>
      </c>
      <c r="H85" s="56">
        <f t="shared" si="16"/>
        <v>0</v>
      </c>
      <c r="I85" s="56">
        <f t="shared" si="16"/>
        <v>0</v>
      </c>
      <c r="J85" s="56">
        <f t="shared" si="16"/>
        <v>0</v>
      </c>
      <c r="K85" s="56"/>
      <c r="L85" s="56"/>
      <c r="M85" s="7"/>
    </row>
    <row r="86" spans="2:13" s="3" customFormat="1" ht="12.75">
      <c r="B86" s="39"/>
      <c r="C86" s="39"/>
      <c r="D86" s="43">
        <v>6050</v>
      </c>
      <c r="E86" s="63" t="s">
        <v>18</v>
      </c>
      <c r="F86" s="56">
        <f>SUM(F87:F88)</f>
        <v>478000</v>
      </c>
      <c r="G86" s="56">
        <f>SUM(G87:G88)</f>
        <v>478000</v>
      </c>
      <c r="H86" s="56">
        <f t="shared" si="16"/>
        <v>0</v>
      </c>
      <c r="I86" s="56">
        <f t="shared" si="16"/>
        <v>0</v>
      </c>
      <c r="J86" s="56">
        <f t="shared" si="16"/>
        <v>0</v>
      </c>
      <c r="K86" s="56"/>
      <c r="L86" s="56"/>
      <c r="M86" s="7"/>
    </row>
    <row r="87" spans="2:13" ht="12.75">
      <c r="B87" s="35"/>
      <c r="C87" s="35"/>
      <c r="D87" s="16">
        <v>1</v>
      </c>
      <c r="E87" s="13" t="s">
        <v>48</v>
      </c>
      <c r="F87" s="33">
        <v>272500</v>
      </c>
      <c r="G87" s="33">
        <v>272500</v>
      </c>
      <c r="H87" s="35"/>
      <c r="I87" s="35"/>
      <c r="J87" s="35"/>
      <c r="K87" s="33"/>
      <c r="L87" s="33"/>
      <c r="M87" s="6" t="s">
        <v>76</v>
      </c>
    </row>
    <row r="88" spans="2:13" ht="12.75">
      <c r="B88" s="35"/>
      <c r="C88" s="35"/>
      <c r="D88" s="16">
        <v>2</v>
      </c>
      <c r="E88" s="13" t="s">
        <v>87</v>
      </c>
      <c r="F88" s="33">
        <v>205500</v>
      </c>
      <c r="G88" s="33">
        <v>205500</v>
      </c>
      <c r="H88" s="35"/>
      <c r="I88" s="35"/>
      <c r="J88" s="35"/>
      <c r="K88" s="33"/>
      <c r="L88" s="33"/>
      <c r="M88" s="6"/>
    </row>
    <row r="89" spans="2:13" s="4" customFormat="1" ht="12.75">
      <c r="B89" s="25">
        <v>926</v>
      </c>
      <c r="C89" s="25"/>
      <c r="D89" s="71"/>
      <c r="E89" s="62" t="s">
        <v>50</v>
      </c>
      <c r="F89" s="26">
        <f aca="true" t="shared" si="17" ref="F89:J90">SUM(F90)</f>
        <v>20000</v>
      </c>
      <c r="G89" s="26">
        <f t="shared" si="17"/>
        <v>20000</v>
      </c>
      <c r="H89" s="26">
        <f t="shared" si="17"/>
        <v>0</v>
      </c>
      <c r="I89" s="26">
        <f t="shared" si="17"/>
        <v>0</v>
      </c>
      <c r="J89" s="26">
        <f t="shared" si="17"/>
        <v>0</v>
      </c>
      <c r="K89" s="26"/>
      <c r="L89" s="26"/>
      <c r="M89" s="61"/>
    </row>
    <row r="90" spans="2:13" s="4" customFormat="1" ht="12.75">
      <c r="B90" s="43"/>
      <c r="C90" s="43">
        <v>92601</v>
      </c>
      <c r="D90" s="72"/>
      <c r="E90" s="64" t="s">
        <v>51</v>
      </c>
      <c r="F90" s="45">
        <f t="shared" si="17"/>
        <v>20000</v>
      </c>
      <c r="G90" s="45">
        <f t="shared" si="17"/>
        <v>20000</v>
      </c>
      <c r="H90" s="45">
        <f t="shared" si="17"/>
        <v>0</v>
      </c>
      <c r="I90" s="45">
        <f t="shared" si="17"/>
        <v>0</v>
      </c>
      <c r="J90" s="45">
        <f t="shared" si="17"/>
        <v>0</v>
      </c>
      <c r="K90" s="45"/>
      <c r="L90" s="45"/>
      <c r="M90" s="8"/>
    </row>
    <row r="91" spans="2:13" s="4" customFormat="1" ht="12.75">
      <c r="B91" s="43"/>
      <c r="C91" s="43"/>
      <c r="D91" s="43">
        <v>6050</v>
      </c>
      <c r="E91" s="63" t="s">
        <v>18</v>
      </c>
      <c r="F91" s="45">
        <f>SUM(F92:F92)</f>
        <v>20000</v>
      </c>
      <c r="G91" s="45">
        <f>SUM(G92:G92)</f>
        <v>20000</v>
      </c>
      <c r="H91" s="45">
        <f>SUM(H92)</f>
        <v>0</v>
      </c>
      <c r="I91" s="45">
        <f>SUM(I92)</f>
        <v>0</v>
      </c>
      <c r="J91" s="45">
        <f>SUM(J92)</f>
        <v>0</v>
      </c>
      <c r="K91" s="45"/>
      <c r="L91" s="45"/>
      <c r="M91" s="8"/>
    </row>
    <row r="92" spans="2:13" ht="12.75">
      <c r="B92" s="35"/>
      <c r="C92" s="35"/>
      <c r="D92" s="16">
        <v>1</v>
      </c>
      <c r="E92" s="13" t="s">
        <v>52</v>
      </c>
      <c r="F92" s="33">
        <v>20000</v>
      </c>
      <c r="G92" s="33">
        <v>20000</v>
      </c>
      <c r="H92" s="35"/>
      <c r="I92" s="35"/>
      <c r="J92" s="35"/>
      <c r="K92" s="33"/>
      <c r="L92" s="33"/>
      <c r="M92" s="6" t="s">
        <v>76</v>
      </c>
    </row>
    <row r="93" spans="2:14" s="4" customFormat="1" ht="15">
      <c r="B93" s="111" t="s">
        <v>53</v>
      </c>
      <c r="C93" s="111"/>
      <c r="D93" s="111"/>
      <c r="E93" s="111"/>
      <c r="F93" s="57">
        <f>SUM(F9,F14,F45,F49,F66,F84,F89,F60,F30,F37)</f>
        <v>5796228</v>
      </c>
      <c r="G93" s="57">
        <f>SUM(G9,G14,G45,G49,G66,G84,G89,G60,G30,G37)</f>
        <v>4975728</v>
      </c>
      <c r="H93" s="57">
        <f>SUM(H9,H14,H45,H49,H66,H84,H89,H60,H30,H37)</f>
        <v>700000</v>
      </c>
      <c r="I93" s="57">
        <f>SUM(I9,I14,I45,I49,I66,I84,I89,I60,I30,I37)</f>
        <v>120500</v>
      </c>
      <c r="J93" s="57">
        <f>SUM(J9,J14,J45,J49,J66,J84,J89,J60,J30,J37)</f>
        <v>0</v>
      </c>
      <c r="K93" s="57" t="e">
        <f>SUM(#REF!,#REF!,#REF!)</f>
        <v>#REF!</v>
      </c>
      <c r="L93" s="57" t="e">
        <f>SUM(#REF!,#REF!,#REF!)</f>
        <v>#REF!</v>
      </c>
      <c r="M93" s="8"/>
      <c r="N93" s="14"/>
    </row>
    <row r="94" spans="2:13" ht="12.75">
      <c r="B94" s="83"/>
      <c r="C94" s="83"/>
      <c r="D94" s="83"/>
      <c r="E94" s="84"/>
      <c r="F94" s="85"/>
      <c r="G94" s="85"/>
      <c r="H94" s="83"/>
      <c r="I94" s="83"/>
      <c r="J94" s="83"/>
      <c r="K94" s="85"/>
      <c r="L94" s="85"/>
      <c r="M94" s="86"/>
    </row>
    <row r="95" spans="2:13" ht="12.75">
      <c r="B95" s="110"/>
      <c r="C95" s="110"/>
      <c r="D95" s="110"/>
      <c r="E95" s="110"/>
      <c r="F95" s="87"/>
      <c r="G95" s="87"/>
      <c r="H95" s="83"/>
      <c r="I95" s="83"/>
      <c r="J95" s="83"/>
      <c r="K95" s="85"/>
      <c r="L95" s="85"/>
      <c r="M95" s="86"/>
    </row>
    <row r="96" spans="2:13" ht="10.5" customHeight="1">
      <c r="B96" s="1" t="s">
        <v>15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9.75" customHeight="1">
      <c r="B97" s="1" t="s">
        <v>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9.75" customHeight="1">
      <c r="B98" s="1" t="s">
        <v>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2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2"/>
      <c r="K100" s="1"/>
      <c r="L100" s="1"/>
      <c r="M100" s="1"/>
    </row>
    <row r="101" spans="2:13" ht="12.75">
      <c r="B101" s="1"/>
      <c r="C101" s="1"/>
      <c r="D101" s="1"/>
      <c r="E101" s="1"/>
      <c r="F101" s="12"/>
      <c r="G101" s="12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2"/>
      <c r="I102" s="1"/>
      <c r="J102" s="1"/>
      <c r="K102" s="1"/>
      <c r="L102" s="1"/>
      <c r="M102" s="1"/>
    </row>
    <row r="103" spans="6:11" ht="12.75">
      <c r="F103" s="93"/>
      <c r="K103" s="15"/>
    </row>
    <row r="104" spans="6:11" ht="12.75">
      <c r="F104" s="93"/>
      <c r="K104" s="94"/>
    </row>
    <row r="105" spans="6:11" ht="12.75">
      <c r="F105" s="93"/>
      <c r="K105" s="94"/>
    </row>
  </sheetData>
  <sheetProtection/>
  <mergeCells count="17">
    <mergeCell ref="L3:L7"/>
    <mergeCell ref="B93:E93"/>
    <mergeCell ref="B3:B7"/>
    <mergeCell ref="C3:C7"/>
    <mergeCell ref="D3:D7"/>
    <mergeCell ref="F4:F7"/>
    <mergeCell ref="G5:G7"/>
    <mergeCell ref="K104:K105"/>
    <mergeCell ref="E3:E7"/>
    <mergeCell ref="M3:M7"/>
    <mergeCell ref="G4:J4"/>
    <mergeCell ref="F3:J3"/>
    <mergeCell ref="H5:H7"/>
    <mergeCell ref="I5:I7"/>
    <mergeCell ref="J5:J7"/>
    <mergeCell ref="K3:K7"/>
    <mergeCell ref="B95:E95"/>
  </mergeCells>
  <printOptions horizontalCentered="1"/>
  <pageMargins left="0.07874015748031496" right="0.4724409448818898" top="0.984251968503937" bottom="0.984251968503937" header="0.5118110236220472" footer="0.5118110236220472"/>
  <pageSetup firstPageNumber="9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2009-03-26T17:55:48Z</cp:lastPrinted>
  <dcterms:created xsi:type="dcterms:W3CDTF">1997-02-26T13:46:56Z</dcterms:created>
  <dcterms:modified xsi:type="dcterms:W3CDTF">2009-03-30T13:22:06Z</dcterms:modified>
  <cp:category/>
  <cp:version/>
  <cp:contentType/>
  <cp:contentStatus/>
</cp:coreProperties>
</file>