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7040" windowHeight="8610" activeTab="0"/>
  </bookViews>
  <sheets>
    <sheet name="Załącznik inwestycyjny" sheetId="1" r:id="rId1"/>
  </sheets>
  <definedNames>
    <definedName name="_xlnm.Print_Area" localSheetId="0">'Załącznik inwestycyjny'!$A$1:$M$112</definedName>
    <definedName name="_xlnm.Print_Titles" localSheetId="0">'Załącznik inwestycyjny'!$3:$8</definedName>
  </definedNames>
  <calcPr fullCalcOnLoad="1"/>
</workbook>
</file>

<file path=xl/sharedStrings.xml><?xml version="1.0" encoding="utf-8"?>
<sst xmlns="http://schemas.openxmlformats.org/spreadsheetml/2006/main" count="160" uniqueCount="103">
  <si>
    <t>§</t>
  </si>
  <si>
    <t>010</t>
  </si>
  <si>
    <t>01010</t>
  </si>
  <si>
    <t xml:space="preserve">Dział </t>
  </si>
  <si>
    <t>Nazwa zadania inwestycyjnego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</si>
  <si>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</si>
  <si>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</si>
  <si>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</si>
  <si>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</si>
  <si>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</si>
  <si>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Transport i łaczność</t>
  </si>
  <si>
    <t>Drogi publiczne gminne</t>
  </si>
  <si>
    <t>Rolnictwo i łowiectwo</t>
  </si>
  <si>
    <t>Gospodarka kmunalna i ochrona środowiska</t>
  </si>
  <si>
    <t>Gospodarka ściekowa i ochrona wód</t>
  </si>
  <si>
    <t>A Dotacje i środki z budżetu państwa (np..od Wojewody, MEN, UKS….)</t>
  </si>
  <si>
    <t>Infrastruktura wodociągowa i sanitacyjna wsi</t>
  </si>
  <si>
    <t>Drogi publiczne krajowe</t>
  </si>
  <si>
    <t>Wydatki inwestycyjne jednostek budżetowych</t>
  </si>
  <si>
    <t>Dochody własne j.s.t.</t>
  </si>
  <si>
    <t>Kredyty i pożyczki</t>
  </si>
  <si>
    <t>Środki pochodzące z innych źródeł*</t>
  </si>
  <si>
    <t>Środki wymienione w art.. 5 ust 1 pkt 2 i 3 u.f.p</t>
  </si>
  <si>
    <t>Jednostka organizacyjna realizująca program lub koorydnująca wykonywanie programu</t>
  </si>
  <si>
    <t>Łączne nakłady inwestycyjne</t>
  </si>
  <si>
    <t>Budowa wodociągu do Bud Brankowskich</t>
  </si>
  <si>
    <t xml:space="preserve">Pozostała działalność </t>
  </si>
  <si>
    <t>Modernizacja targowicy miejskiej</t>
  </si>
  <si>
    <t>Pozostała działalność</t>
  </si>
  <si>
    <t>Brakujące środki</t>
  </si>
  <si>
    <t>Oświetlenie ulic, placów i dróg</t>
  </si>
  <si>
    <t>Budowa wodociągu Mikówka-Wojciechówka</t>
  </si>
  <si>
    <t>Modernizacja chodnika na ul.Kościelnej</t>
  </si>
  <si>
    <t>Budowa ul.Szkolnej</t>
  </si>
  <si>
    <t>Budowa ulic na oś. Borki</t>
  </si>
  <si>
    <t>Monitoring wizyjny miasta</t>
  </si>
  <si>
    <t>Bezpieczeństwo publiczne i ochrona przeciwpożarowa</t>
  </si>
  <si>
    <t>Oświata i wychowanie</t>
  </si>
  <si>
    <t>Szkoły podstawowe</t>
  </si>
  <si>
    <t>Budowa Sali gimnastycznej przy PSP nr 1</t>
  </si>
  <si>
    <t>Kanalizacja w ul.Kościelnej od ul. Kusocińskiego</t>
  </si>
  <si>
    <t>Budowa kanału deszczowego w ul.Polnej</t>
  </si>
  <si>
    <t>Termomodernizacja budynku Publicznego Gimnazjum</t>
  </si>
  <si>
    <t>Ochrona powietrza atmosferycznego i klimatu</t>
  </si>
  <si>
    <t>Dobudowa oświetlenia sołectw</t>
  </si>
  <si>
    <t>Odnowa miejscowości Sucha</t>
  </si>
  <si>
    <t>Kultura i ochrona dziedzictwa narodowego</t>
  </si>
  <si>
    <t>Kultura fizyczna i sport</t>
  </si>
  <si>
    <t>Obiekty sportowe</t>
  </si>
  <si>
    <t xml:space="preserve">Modernizacja i rozbudowa stadionu mejskiego </t>
  </si>
  <si>
    <t xml:space="preserve">Ogółem </t>
  </si>
  <si>
    <t>Plan wydatków majątkowych na 2009 r</t>
  </si>
  <si>
    <t>Rok budżetowy 2009</t>
  </si>
  <si>
    <t>Budowa ulic na osiedlu na południe od ul.Polnej</t>
  </si>
  <si>
    <t>Kanalizacji  na południe od ul.Polnej</t>
  </si>
  <si>
    <t>Budowa oświetlenia  na południe od ul.Polnej</t>
  </si>
  <si>
    <t>Budowa ulic na osiedlu im. Jana Pawła II</t>
  </si>
  <si>
    <t>Ochrona zdrowia</t>
  </si>
  <si>
    <t>Przeciwdziałanie alkoholizmowi</t>
  </si>
  <si>
    <t>Dotacje celowe z budżetu na finansowanie lub dofinansowanie kosztów realizacji inwestycji i zakupów inwestycyjnych innych jednostek sektora finansów publicznych</t>
  </si>
  <si>
    <t>Gospodarka gruntami i nieruchomościami</t>
  </si>
  <si>
    <t>Zagospodarowanie skwerów i placów</t>
  </si>
  <si>
    <t>Zagospodarowanie terenów nadpilicznych</t>
  </si>
  <si>
    <t>Wydatki na zakupy inwestycyjne jednostek budżetowych</t>
  </si>
  <si>
    <t>Wykupy gruntów</t>
  </si>
  <si>
    <t>Gimnazja</t>
  </si>
  <si>
    <t>Budowa windy</t>
  </si>
  <si>
    <t>Monitoring wizyjny w PSP nr 1</t>
  </si>
  <si>
    <t>Administracja publiczna</t>
  </si>
  <si>
    <t>Urzędy gmin (miast i miasta na prawach powiatu)</t>
  </si>
  <si>
    <t>Przebudowa chodników ul.Szlacheckiej w Suchej</t>
  </si>
  <si>
    <t>"aa: modernizacja obiektów sportowych</t>
  </si>
  <si>
    <t>Gospodarka mieszkaniowa</t>
  </si>
  <si>
    <t>Urząd Miasta i Gminy</t>
  </si>
  <si>
    <t>ZOZ</t>
  </si>
  <si>
    <t>PG</t>
  </si>
  <si>
    <t>Elektroniczny obieg dokumentów</t>
  </si>
  <si>
    <t>Zagospodarowanie terenów  wokół Urzędu</t>
  </si>
  <si>
    <t>Zakup komputerów</t>
  </si>
  <si>
    <t>Modernizacja chodnika  ul. Akacjowa</t>
  </si>
  <si>
    <t>Modernizacja chodnika ul. Bautscha</t>
  </si>
  <si>
    <t>Zakup samochodu</t>
  </si>
  <si>
    <t>PSP nr 1</t>
  </si>
  <si>
    <t>Przebudowa drogi gminnej ul. Jałowcowa w Białobrzegach</t>
  </si>
  <si>
    <t>Odnowa miejscowości Kamień</t>
  </si>
  <si>
    <t>Sieć komunikacyjna w "starej" części miasta Białobrzegi gm.Białobrzegi</t>
  </si>
  <si>
    <t>Gospodarka wodno-ściekowa w mieście Białobrzegi gm.Białobrzegi</t>
  </si>
  <si>
    <t>Drogi publiczne powiatowe</t>
  </si>
  <si>
    <t>Dotacja celowa na pomoc finansową udzielaną między jednostkami samorządu terytorialnego na dofinansowanie własnych zadań inwestycyjnych i zakupów inwestycyjnych</t>
  </si>
  <si>
    <t>Przebudowa chodnika ul.Rzemieślnicza w Białobrzegach</t>
  </si>
  <si>
    <t>Budowa chodnika ul.Kościelna w Białobrzegach</t>
  </si>
  <si>
    <t>75404</t>
  </si>
  <si>
    <t>Komendy wojewódzkie Policji</t>
  </si>
  <si>
    <t xml:space="preserve">Wpłaty jednostek na fundusz celowy na finansowanie i dofinansowanie zadań inwestycyjnych
</t>
  </si>
  <si>
    <t xml:space="preserve">Przebudowa drogi powiatowej nr 1126 W Białobrzegi-Bobrek 
             w miejscowości Brzeska Wola
</t>
  </si>
  <si>
    <t>Dofinansowanie zakupu pojazdów służbowych dla Komendy Powiatowej Policji w Białobrzegach</t>
  </si>
  <si>
    <t>Modernizacja drogi gminnej nr 110113W Brzeźce-Folwark-Szczytym gm.Białobrzegi na odcinku Szczyty-Kolonia Szczyty</t>
  </si>
  <si>
    <t xml:space="preserve"> </t>
  </si>
  <si>
    <t xml:space="preserve">Zakup ciągnika </t>
  </si>
  <si>
    <t>Zakup przyczepy ciągnikowej</t>
  </si>
  <si>
    <t>Zakup równiarki</t>
  </si>
  <si>
    <t>Zakup zamiatarki</t>
  </si>
  <si>
    <t xml:space="preserve">                                                                   Załącznik nr 2 do Uchwały nr XXXVII/254/09 Rady Miasta i Gminy Białobrzegi z dnia 22 października 2009r.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</si>
</sst>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view="pageBreakPreview" zoomScaleSheetLayoutView="100" zoomScalePageLayoutView="0" workbookViewId="0" topLeftCell="C2">
      <selection activeCell="E2" sqref="E2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6.75390625" style="0" customWidth="1"/>
    <col min="4" max="4" width="5.125" style="0" customWidth="1"/>
    <col min="5" max="5" width="45.00390625" style="0" bestFit="1" customWidth="1"/>
    <col min="6" max="6" width="14.00390625" style="0" customWidth="1"/>
    <col min="7" max="7" width="12.625" style="0" customWidth="1"/>
    <col min="8" max="8" width="10.25390625" style="0" customWidth="1"/>
    <col min="9" max="9" width="10.625" style="0" customWidth="1"/>
    <col min="10" max="10" width="15.25390625" style="0" customWidth="1"/>
    <col min="11" max="11" width="13.25390625" style="0" hidden="1" customWidth="1"/>
    <col min="12" max="12" width="12.00390625" style="0" hidden="1" customWidth="1"/>
    <col min="13" max="13" width="19.625" style="0" customWidth="1"/>
    <col min="14" max="14" width="13.875" style="0" customWidth="1"/>
  </cols>
  <sheetData>
    <row r="1" ht="15">
      <c r="E1" s="87" t="s">
        <v>51</v>
      </c>
    </row>
    <row r="2" spans="5:12" ht="15.75" customHeight="1">
      <c r="E2" t="s">
        <v>102</v>
      </c>
      <c r="G2" s="91"/>
      <c r="I2" s="9"/>
      <c r="J2" s="10"/>
      <c r="K2" s="10"/>
      <c r="L2" s="10"/>
    </row>
    <row r="3" spans="2:15" ht="12.75">
      <c r="B3" s="120" t="s">
        <v>3</v>
      </c>
      <c r="C3" s="120" t="s">
        <v>9</v>
      </c>
      <c r="D3" s="120" t="s">
        <v>0</v>
      </c>
      <c r="E3" s="103" t="s">
        <v>4</v>
      </c>
      <c r="F3" s="109" t="s">
        <v>5</v>
      </c>
      <c r="G3" s="110"/>
      <c r="H3" s="110"/>
      <c r="I3" s="110"/>
      <c r="J3" s="111"/>
      <c r="K3" s="115" t="s">
        <v>24</v>
      </c>
      <c r="L3" s="115" t="s">
        <v>29</v>
      </c>
      <c r="M3" s="106" t="s">
        <v>23</v>
      </c>
      <c r="O3" s="11"/>
    </row>
    <row r="4" spans="2:15" ht="12.75">
      <c r="B4" s="121"/>
      <c r="C4" s="121"/>
      <c r="D4" s="121"/>
      <c r="E4" s="104"/>
      <c r="F4" s="112" t="s">
        <v>52</v>
      </c>
      <c r="G4" s="109" t="s">
        <v>6</v>
      </c>
      <c r="H4" s="110"/>
      <c r="I4" s="110"/>
      <c r="J4" s="111"/>
      <c r="K4" s="116"/>
      <c r="L4" s="116"/>
      <c r="M4" s="107"/>
      <c r="O4" s="11"/>
    </row>
    <row r="5" spans="2:15" ht="12.75">
      <c r="B5" s="121"/>
      <c r="C5" s="121"/>
      <c r="D5" s="121"/>
      <c r="E5" s="104"/>
      <c r="F5" s="113"/>
      <c r="G5" s="112" t="s">
        <v>19</v>
      </c>
      <c r="H5" s="112" t="s">
        <v>20</v>
      </c>
      <c r="I5" s="115" t="s">
        <v>21</v>
      </c>
      <c r="J5" s="115" t="s">
        <v>22</v>
      </c>
      <c r="K5" s="116"/>
      <c r="L5" s="116"/>
      <c r="M5" s="107"/>
      <c r="O5" s="11"/>
    </row>
    <row r="6" spans="2:15" ht="12.75">
      <c r="B6" s="121"/>
      <c r="C6" s="121"/>
      <c r="D6" s="121"/>
      <c r="E6" s="104"/>
      <c r="F6" s="113"/>
      <c r="G6" s="113"/>
      <c r="H6" s="113"/>
      <c r="I6" s="116"/>
      <c r="J6" s="116"/>
      <c r="K6" s="116"/>
      <c r="L6" s="116"/>
      <c r="M6" s="107"/>
      <c r="O6" s="11"/>
    </row>
    <row r="7" spans="2:15" ht="30.75" customHeight="1">
      <c r="B7" s="122"/>
      <c r="C7" s="122"/>
      <c r="D7" s="122"/>
      <c r="E7" s="105"/>
      <c r="F7" s="114"/>
      <c r="G7" s="114"/>
      <c r="H7" s="114"/>
      <c r="I7" s="117"/>
      <c r="J7" s="117"/>
      <c r="K7" s="117"/>
      <c r="L7" s="117"/>
      <c r="M7" s="108"/>
      <c r="O7" s="11"/>
    </row>
    <row r="8" spans="2:13" ht="12.75">
      <c r="B8" s="17">
        <v>1</v>
      </c>
      <c r="C8" s="18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9">
        <v>8</v>
      </c>
      <c r="J8" s="19">
        <v>9</v>
      </c>
      <c r="K8" s="19"/>
      <c r="L8" s="19"/>
      <c r="M8" s="5">
        <v>10</v>
      </c>
    </row>
    <row r="9" spans="2:14" ht="19.5" customHeight="1">
      <c r="B9" s="20" t="s">
        <v>1</v>
      </c>
      <c r="C9" s="21"/>
      <c r="D9" s="21"/>
      <c r="E9" s="22" t="s">
        <v>12</v>
      </c>
      <c r="F9" s="23">
        <f aca="true" t="shared" si="0" ref="F9:L10">SUM(F10)</f>
        <v>86500</v>
      </c>
      <c r="G9" s="23">
        <f t="shared" si="0"/>
        <v>86500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700000</v>
      </c>
      <c r="L9" s="23">
        <f t="shared" si="0"/>
        <v>613500</v>
      </c>
      <c r="M9" s="2"/>
      <c r="N9" s="14"/>
    </row>
    <row r="10" spans="2:13" s="59" customFormat="1" ht="11.25">
      <c r="B10" s="68"/>
      <c r="C10" s="69" t="s">
        <v>2</v>
      </c>
      <c r="D10" s="43"/>
      <c r="E10" s="50" t="s">
        <v>16</v>
      </c>
      <c r="F10" s="45">
        <f t="shared" si="0"/>
        <v>86500</v>
      </c>
      <c r="G10" s="45">
        <f t="shared" si="0"/>
        <v>86500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700000</v>
      </c>
      <c r="L10" s="45">
        <f t="shared" si="0"/>
        <v>613500</v>
      </c>
      <c r="M10" s="70"/>
    </row>
    <row r="11" spans="2:13" ht="12.75">
      <c r="B11" s="24"/>
      <c r="C11" s="24"/>
      <c r="D11" s="27">
        <v>6050</v>
      </c>
      <c r="E11" s="44" t="s">
        <v>18</v>
      </c>
      <c r="F11" s="29">
        <f aca="true" t="shared" si="1" ref="F11:L11">SUM(F12:F13)</f>
        <v>86500</v>
      </c>
      <c r="G11" s="29">
        <f t="shared" si="1"/>
        <v>86500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700000</v>
      </c>
      <c r="L11" s="29">
        <f t="shared" si="1"/>
        <v>613500</v>
      </c>
      <c r="M11" s="6"/>
    </row>
    <row r="12" spans="2:13" ht="12.75">
      <c r="B12" s="30"/>
      <c r="C12" s="30"/>
      <c r="D12" s="31">
        <v>1</v>
      </c>
      <c r="E12" s="32" t="s">
        <v>25</v>
      </c>
      <c r="F12" s="33">
        <f>G12</f>
        <v>46500</v>
      </c>
      <c r="G12" s="33">
        <f>50000-3500</f>
        <v>46500</v>
      </c>
      <c r="H12" s="34"/>
      <c r="I12" s="35"/>
      <c r="J12" s="35"/>
      <c r="K12" s="33">
        <v>300000</v>
      </c>
      <c r="L12" s="33">
        <f>K12-F12</f>
        <v>253500</v>
      </c>
      <c r="M12" s="6" t="s">
        <v>73</v>
      </c>
    </row>
    <row r="13" spans="2:13" ht="12.75">
      <c r="B13" s="30"/>
      <c r="C13" s="30"/>
      <c r="D13" s="31">
        <v>2</v>
      </c>
      <c r="E13" s="32" t="s">
        <v>31</v>
      </c>
      <c r="F13" s="33">
        <v>40000</v>
      </c>
      <c r="G13" s="33">
        <v>40000</v>
      </c>
      <c r="H13" s="35"/>
      <c r="I13" s="35"/>
      <c r="J13" s="35"/>
      <c r="K13" s="33">
        <v>400000</v>
      </c>
      <c r="L13" s="33">
        <f>K13-F13</f>
        <v>360000</v>
      </c>
      <c r="M13" s="6" t="s">
        <v>73</v>
      </c>
    </row>
    <row r="14" spans="2:15" ht="15.75" customHeight="1">
      <c r="B14" s="21">
        <v>600</v>
      </c>
      <c r="C14" s="36"/>
      <c r="D14" s="36"/>
      <c r="E14" s="37" t="s">
        <v>10</v>
      </c>
      <c r="F14" s="38">
        <f>SUM(F15,F19,F22)</f>
        <v>6487135</v>
      </c>
      <c r="G14" s="38">
        <f>SUM(G15,G19,G22)</f>
        <v>1622073</v>
      </c>
      <c r="H14" s="38">
        <f>SUM(H15,H22)</f>
        <v>0</v>
      </c>
      <c r="I14" s="38">
        <f>SUM(I15,I22)</f>
        <v>163925</v>
      </c>
      <c r="J14" s="38">
        <f>SUM(J15,J22)</f>
        <v>4701137</v>
      </c>
      <c r="K14" s="38" t="e">
        <f>SUM(K15,#REF!,K22)</f>
        <v>#REF!</v>
      </c>
      <c r="L14" s="38" t="e">
        <f>SUM(L15,#REF!,L22)</f>
        <v>#REF!</v>
      </c>
      <c r="M14" s="6"/>
      <c r="N14" s="14"/>
      <c r="O14" s="14"/>
    </row>
    <row r="15" spans="2:13" s="67" customFormat="1" ht="10.5">
      <c r="B15" s="43"/>
      <c r="C15" s="43">
        <v>60011</v>
      </c>
      <c r="D15" s="43"/>
      <c r="E15" s="66" t="s">
        <v>17</v>
      </c>
      <c r="F15" s="48">
        <f>SUM(F16)</f>
        <v>50000</v>
      </c>
      <c r="G15" s="48">
        <f aca="true" t="shared" si="2" ref="G15:L15">SUM(G16)</f>
        <v>50000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 t="e">
        <f t="shared" si="2"/>
        <v>#REF!</v>
      </c>
      <c r="L15" s="48" t="e">
        <f t="shared" si="2"/>
        <v>#REF!</v>
      </c>
      <c r="M15" s="8"/>
    </row>
    <row r="16" spans="2:13" ht="12.75">
      <c r="B16" s="39"/>
      <c r="C16" s="35"/>
      <c r="D16" s="27">
        <v>6050</v>
      </c>
      <c r="E16" s="44" t="s">
        <v>18</v>
      </c>
      <c r="F16" s="40">
        <f>SUM(F17:F18)</f>
        <v>50000</v>
      </c>
      <c r="G16" s="40">
        <f>SUM(G17:G18)</f>
        <v>50000</v>
      </c>
      <c r="H16" s="40">
        <f>SUM(H18)</f>
        <v>0</v>
      </c>
      <c r="I16" s="40">
        <f>SUM(I18)</f>
        <v>0</v>
      </c>
      <c r="J16" s="40">
        <f>SUM(J18)</f>
        <v>0</v>
      </c>
      <c r="K16" s="40" t="e">
        <f>SUM(#REF!,K18)</f>
        <v>#REF!</v>
      </c>
      <c r="L16" s="40" t="e">
        <f>SUM(#REF!,L18)</f>
        <v>#REF!</v>
      </c>
      <c r="M16" s="58"/>
    </row>
    <row r="17" spans="2:13" ht="12.75">
      <c r="B17" s="39"/>
      <c r="C17" s="35"/>
      <c r="D17" s="27">
        <v>1</v>
      </c>
      <c r="E17" s="100" t="s">
        <v>90</v>
      </c>
      <c r="F17" s="40">
        <v>20000</v>
      </c>
      <c r="G17" s="40">
        <v>20000</v>
      </c>
      <c r="H17" s="40"/>
      <c r="I17" s="40"/>
      <c r="J17" s="40"/>
      <c r="K17" s="40"/>
      <c r="L17" s="40"/>
      <c r="M17" s="58"/>
    </row>
    <row r="18" spans="2:13" ht="12.75">
      <c r="B18" s="39"/>
      <c r="C18" s="35"/>
      <c r="D18" s="31">
        <v>2</v>
      </c>
      <c r="E18" s="88" t="s">
        <v>89</v>
      </c>
      <c r="F18" s="41">
        <v>30000</v>
      </c>
      <c r="G18" s="41">
        <v>30000</v>
      </c>
      <c r="H18" s="41"/>
      <c r="I18" s="42"/>
      <c r="J18" s="42"/>
      <c r="K18" s="41">
        <v>20000</v>
      </c>
      <c r="L18" s="33">
        <f>K18-F18</f>
        <v>-10000</v>
      </c>
      <c r="M18" s="6" t="s">
        <v>73</v>
      </c>
    </row>
    <row r="19" spans="2:13" ht="12.75">
      <c r="B19" s="39"/>
      <c r="C19" s="27">
        <v>60014</v>
      </c>
      <c r="D19" s="27"/>
      <c r="E19" s="94" t="s">
        <v>87</v>
      </c>
      <c r="F19" s="48">
        <f>SUM(F20)</f>
        <v>27750</v>
      </c>
      <c r="G19" s="48">
        <f>SUM(G20)</f>
        <v>27750</v>
      </c>
      <c r="H19" s="41"/>
      <c r="I19" s="42"/>
      <c r="J19" s="42"/>
      <c r="K19" s="41"/>
      <c r="L19" s="33"/>
      <c r="M19" s="6"/>
    </row>
    <row r="20" spans="2:13" ht="33.75">
      <c r="B20" s="39"/>
      <c r="C20" s="27"/>
      <c r="D20" s="27">
        <v>6300</v>
      </c>
      <c r="E20" s="32" t="s">
        <v>88</v>
      </c>
      <c r="F20" s="40">
        <f>SUM(F21)</f>
        <v>27750</v>
      </c>
      <c r="G20" s="40">
        <f>SUM(G21)</f>
        <v>27750</v>
      </c>
      <c r="H20" s="41"/>
      <c r="I20" s="42"/>
      <c r="J20" s="42"/>
      <c r="K20" s="41"/>
      <c r="L20" s="33"/>
      <c r="M20" s="6"/>
    </row>
    <row r="21" spans="2:13" ht="33.75">
      <c r="B21" s="39"/>
      <c r="C21" s="27"/>
      <c r="D21" s="31">
        <v>1</v>
      </c>
      <c r="E21" s="32" t="s">
        <v>94</v>
      </c>
      <c r="F21" s="41">
        <v>27750</v>
      </c>
      <c r="G21" s="41">
        <v>27750</v>
      </c>
      <c r="H21" s="41"/>
      <c r="I21" s="42"/>
      <c r="J21" s="42"/>
      <c r="K21" s="41"/>
      <c r="L21" s="33"/>
      <c r="M21" s="6"/>
    </row>
    <row r="22" spans="2:13" s="59" customFormat="1" ht="11.25">
      <c r="B22" s="42"/>
      <c r="C22" s="43">
        <v>60016</v>
      </c>
      <c r="D22" s="43"/>
      <c r="E22" s="43" t="s">
        <v>11</v>
      </c>
      <c r="F22" s="45">
        <f aca="true" t="shared" si="3" ref="F22:L22">SUM(F23)</f>
        <v>6409385</v>
      </c>
      <c r="G22" s="45">
        <f t="shared" si="3"/>
        <v>1544323</v>
      </c>
      <c r="H22" s="45">
        <f t="shared" si="3"/>
        <v>0</v>
      </c>
      <c r="I22" s="45">
        <f t="shared" si="3"/>
        <v>163925</v>
      </c>
      <c r="J22" s="45">
        <f t="shared" si="3"/>
        <v>4701137</v>
      </c>
      <c r="K22" s="45">
        <f t="shared" si="3"/>
        <v>1470000</v>
      </c>
      <c r="L22" s="45">
        <f t="shared" si="3"/>
        <v>1060665</v>
      </c>
      <c r="M22" s="65"/>
    </row>
    <row r="23" spans="2:13" ht="12.75">
      <c r="B23" s="35"/>
      <c r="C23" s="43"/>
      <c r="D23" s="27">
        <v>6050</v>
      </c>
      <c r="E23" s="44" t="s">
        <v>18</v>
      </c>
      <c r="F23" s="45">
        <f>SUM(F24:F34)</f>
        <v>6409385</v>
      </c>
      <c r="G23" s="45">
        <f>SUM(G24:G34)</f>
        <v>1544323</v>
      </c>
      <c r="H23" s="45">
        <f>SUM(H24:H31)</f>
        <v>0</v>
      </c>
      <c r="I23" s="45">
        <f>SUM(I24:I34)</f>
        <v>163925</v>
      </c>
      <c r="J23" s="45">
        <f>SUM(J24:J32)</f>
        <v>4701137</v>
      </c>
      <c r="K23" s="45">
        <f>SUM(K24:K28)</f>
        <v>1470000</v>
      </c>
      <c r="L23" s="45">
        <f>SUM(L24:L28)</f>
        <v>1060665</v>
      </c>
      <c r="M23" s="6"/>
    </row>
    <row r="24" spans="2:13" ht="12.75">
      <c r="B24" s="35"/>
      <c r="C24" s="43"/>
      <c r="D24" s="44">
        <v>1</v>
      </c>
      <c r="E24" s="32" t="s">
        <v>56</v>
      </c>
      <c r="F24" s="52">
        <f>G24</f>
        <v>110335</v>
      </c>
      <c r="G24" s="52">
        <f>100000+10335</f>
        <v>110335</v>
      </c>
      <c r="H24" s="45"/>
      <c r="I24" s="45"/>
      <c r="J24" s="35"/>
      <c r="K24" s="33">
        <v>1000000</v>
      </c>
      <c r="L24" s="33">
        <f>K24-F24</f>
        <v>889665</v>
      </c>
      <c r="M24" s="6" t="s">
        <v>73</v>
      </c>
    </row>
    <row r="25" spans="2:13" ht="12.75">
      <c r="B25" s="35"/>
      <c r="C25" s="43"/>
      <c r="D25" s="44">
        <v>2</v>
      </c>
      <c r="E25" s="13" t="s">
        <v>33</v>
      </c>
      <c r="F25" s="33">
        <f aca="true" t="shared" si="4" ref="F25:F30">G25</f>
        <v>6500</v>
      </c>
      <c r="G25" s="33">
        <f>10000-3500</f>
        <v>6500</v>
      </c>
      <c r="H25" s="45"/>
      <c r="I25" s="45"/>
      <c r="J25" s="35"/>
      <c r="K25" s="33">
        <v>70000</v>
      </c>
      <c r="L25" s="33">
        <f>K25-F25</f>
        <v>63500</v>
      </c>
      <c r="M25" s="6" t="s">
        <v>73</v>
      </c>
    </row>
    <row r="26" spans="1:13" ht="12.75">
      <c r="A26" s="14"/>
      <c r="B26" s="35"/>
      <c r="C26" s="35"/>
      <c r="D26" s="44">
        <v>4</v>
      </c>
      <c r="E26" s="13" t="s">
        <v>34</v>
      </c>
      <c r="F26" s="33">
        <f t="shared" si="4"/>
        <v>38000</v>
      </c>
      <c r="G26" s="33">
        <f>43000-5000</f>
        <v>38000</v>
      </c>
      <c r="H26" s="35"/>
      <c r="I26" s="35"/>
      <c r="J26" s="35"/>
      <c r="K26" s="33">
        <v>100000</v>
      </c>
      <c r="L26" s="33">
        <f>K26-F26</f>
        <v>62000</v>
      </c>
      <c r="M26" s="6" t="s">
        <v>73</v>
      </c>
    </row>
    <row r="27" spans="2:13" ht="12.75">
      <c r="B27" s="35"/>
      <c r="C27" s="35"/>
      <c r="D27" s="44">
        <v>5</v>
      </c>
      <c r="E27" s="13" t="s">
        <v>32</v>
      </c>
      <c r="F27" s="33">
        <f t="shared" si="4"/>
        <v>205000</v>
      </c>
      <c r="G27" s="33">
        <f>150000+55000</f>
        <v>205000</v>
      </c>
      <c r="H27" s="35"/>
      <c r="I27" s="35"/>
      <c r="J27" s="35"/>
      <c r="K27" s="33">
        <v>50000</v>
      </c>
      <c r="L27" s="33">
        <f>K27-F27</f>
        <v>-155000</v>
      </c>
      <c r="M27" s="6" t="s">
        <v>73</v>
      </c>
    </row>
    <row r="28" spans="2:13" ht="12.75">
      <c r="B28" s="35"/>
      <c r="C28" s="35"/>
      <c r="D28" s="44">
        <v>6</v>
      </c>
      <c r="E28" s="13" t="s">
        <v>53</v>
      </c>
      <c r="F28" s="33">
        <f t="shared" si="4"/>
        <v>49500</v>
      </c>
      <c r="G28" s="33">
        <f>60000-10500</f>
        <v>49500</v>
      </c>
      <c r="H28" s="35"/>
      <c r="I28" s="35"/>
      <c r="J28" s="35"/>
      <c r="K28" s="33">
        <v>250000</v>
      </c>
      <c r="L28" s="33">
        <f>K28-F28</f>
        <v>200500</v>
      </c>
      <c r="M28" s="6" t="s">
        <v>73</v>
      </c>
    </row>
    <row r="29" spans="2:13" ht="12.75">
      <c r="B29" s="35"/>
      <c r="C29" s="35"/>
      <c r="D29" s="44">
        <v>7</v>
      </c>
      <c r="E29" s="13" t="s">
        <v>79</v>
      </c>
      <c r="F29" s="33">
        <f t="shared" si="4"/>
        <v>45000</v>
      </c>
      <c r="G29" s="33">
        <f>35000+10000</f>
        <v>45000</v>
      </c>
      <c r="H29" s="35"/>
      <c r="I29" s="35"/>
      <c r="J29" s="35"/>
      <c r="K29" s="33"/>
      <c r="L29" s="33"/>
      <c r="M29" s="6" t="s">
        <v>73</v>
      </c>
    </row>
    <row r="30" spans="2:13" ht="12.75">
      <c r="B30" s="35"/>
      <c r="C30" s="35"/>
      <c r="D30" s="44">
        <v>8</v>
      </c>
      <c r="E30" s="13" t="s">
        <v>80</v>
      </c>
      <c r="F30" s="33">
        <f t="shared" si="4"/>
        <v>20000</v>
      </c>
      <c r="G30" s="33">
        <f>15000+5000</f>
        <v>20000</v>
      </c>
      <c r="H30" s="35"/>
      <c r="I30" s="35"/>
      <c r="J30" s="35"/>
      <c r="K30" s="33"/>
      <c r="L30" s="33"/>
      <c r="M30" s="6" t="s">
        <v>73</v>
      </c>
    </row>
    <row r="31" spans="2:13" ht="12.75">
      <c r="B31" s="35"/>
      <c r="C31" s="35"/>
      <c r="D31" s="44">
        <v>9</v>
      </c>
      <c r="E31" s="77" t="s">
        <v>70</v>
      </c>
      <c r="F31" s="33">
        <v>55000</v>
      </c>
      <c r="G31" s="33">
        <v>55000</v>
      </c>
      <c r="H31" s="35"/>
      <c r="I31" s="35"/>
      <c r="J31" s="35"/>
      <c r="K31" s="33"/>
      <c r="L31" s="33"/>
      <c r="M31" s="6" t="s">
        <v>73</v>
      </c>
    </row>
    <row r="32" spans="2:13" ht="22.5">
      <c r="B32" s="35"/>
      <c r="C32" s="35"/>
      <c r="D32" s="44">
        <v>10</v>
      </c>
      <c r="E32" s="32" t="s">
        <v>85</v>
      </c>
      <c r="F32" s="33">
        <v>5530750</v>
      </c>
      <c r="G32" s="33">
        <v>829613</v>
      </c>
      <c r="H32" s="35"/>
      <c r="I32" s="35"/>
      <c r="J32" s="33">
        <v>4701137</v>
      </c>
      <c r="K32" s="33"/>
      <c r="L32" s="33"/>
      <c r="M32" s="6" t="s">
        <v>73</v>
      </c>
    </row>
    <row r="33" spans="2:13" ht="12.75">
      <c r="B33" s="35"/>
      <c r="C33" s="35"/>
      <c r="D33" s="44">
        <v>11</v>
      </c>
      <c r="E33" s="13" t="s">
        <v>83</v>
      </c>
      <c r="F33" s="33">
        <f>G33+I33</f>
        <v>199800</v>
      </c>
      <c r="G33" s="33">
        <v>100875</v>
      </c>
      <c r="H33" s="35"/>
      <c r="I33" s="35">
        <v>98925</v>
      </c>
      <c r="J33" s="35"/>
      <c r="K33" s="33"/>
      <c r="L33" s="33"/>
      <c r="M33" s="6" t="s">
        <v>73</v>
      </c>
    </row>
    <row r="34" spans="2:13" ht="33.75">
      <c r="B34" s="35"/>
      <c r="C34" s="35"/>
      <c r="D34" s="44">
        <v>12</v>
      </c>
      <c r="E34" s="32" t="s">
        <v>96</v>
      </c>
      <c r="F34" s="33">
        <v>149500</v>
      </c>
      <c r="G34" s="33">
        <v>84500</v>
      </c>
      <c r="H34" s="35"/>
      <c r="I34" s="33">
        <v>65000</v>
      </c>
      <c r="J34" s="35"/>
      <c r="K34" s="33"/>
      <c r="L34" s="33"/>
      <c r="M34" s="6"/>
    </row>
    <row r="35" spans="2:13" s="4" customFormat="1" ht="12.75">
      <c r="B35" s="25">
        <v>700</v>
      </c>
      <c r="C35" s="25"/>
      <c r="D35" s="60"/>
      <c r="E35" s="62" t="s">
        <v>72</v>
      </c>
      <c r="F35" s="26">
        <f>SUM(F36)</f>
        <v>307436</v>
      </c>
      <c r="G35" s="26">
        <f>SUM(G36)</f>
        <v>307436</v>
      </c>
      <c r="H35" s="26">
        <f>SUM(H36)</f>
        <v>0</v>
      </c>
      <c r="I35" s="26">
        <f>SUM(I36)</f>
        <v>0</v>
      </c>
      <c r="J35" s="26">
        <f>SUM(J36)</f>
        <v>0</v>
      </c>
      <c r="K35" s="26"/>
      <c r="L35" s="26"/>
      <c r="M35" s="61"/>
    </row>
    <row r="36" spans="2:13" s="67" customFormat="1" ht="10.5">
      <c r="B36" s="43"/>
      <c r="C36" s="43">
        <v>70005</v>
      </c>
      <c r="D36" s="63"/>
      <c r="E36" s="63" t="s">
        <v>60</v>
      </c>
      <c r="F36" s="45">
        <f>SUM(F37,F40)</f>
        <v>307436</v>
      </c>
      <c r="G36" s="45">
        <f>SUM(G37,G40)</f>
        <v>307436</v>
      </c>
      <c r="H36" s="45">
        <f>SUM(H37,H40)</f>
        <v>0</v>
      </c>
      <c r="I36" s="45">
        <f>SUM(I37,I40)</f>
        <v>0</v>
      </c>
      <c r="J36" s="45">
        <f>SUM(J37,J40)</f>
        <v>0</v>
      </c>
      <c r="K36" s="45"/>
      <c r="L36" s="45"/>
      <c r="M36" s="8"/>
    </row>
    <row r="37" spans="2:13" ht="12.75">
      <c r="B37" s="35"/>
      <c r="C37" s="35"/>
      <c r="D37" s="27">
        <v>6050</v>
      </c>
      <c r="E37" s="44" t="s">
        <v>18</v>
      </c>
      <c r="F37" s="33">
        <f>SUM(F38:F39)</f>
        <v>307436</v>
      </c>
      <c r="G37" s="33">
        <f>SUM(G38:G39)</f>
        <v>307436</v>
      </c>
      <c r="H37" s="35"/>
      <c r="I37" s="35"/>
      <c r="J37" s="35"/>
      <c r="K37" s="33"/>
      <c r="L37" s="33"/>
      <c r="M37" s="6" t="s">
        <v>73</v>
      </c>
    </row>
    <row r="38" spans="2:13" s="74" customFormat="1" ht="12.75">
      <c r="B38" s="42"/>
      <c r="C38" s="42"/>
      <c r="D38" s="76">
        <v>1</v>
      </c>
      <c r="E38" s="73" t="s">
        <v>61</v>
      </c>
      <c r="F38" s="51">
        <v>50000</v>
      </c>
      <c r="G38" s="51">
        <v>50000</v>
      </c>
      <c r="H38" s="42"/>
      <c r="I38" s="42"/>
      <c r="J38" s="42"/>
      <c r="K38" s="51"/>
      <c r="L38" s="51"/>
      <c r="M38" s="6" t="s">
        <v>73</v>
      </c>
    </row>
    <row r="39" spans="2:13" ht="12.75">
      <c r="B39" s="35"/>
      <c r="C39" s="35"/>
      <c r="D39" s="44">
        <v>2</v>
      </c>
      <c r="E39" s="13" t="s">
        <v>62</v>
      </c>
      <c r="F39" s="33">
        <v>257436</v>
      </c>
      <c r="G39" s="33">
        <v>257436</v>
      </c>
      <c r="H39" s="35"/>
      <c r="I39" s="35"/>
      <c r="J39" s="35"/>
      <c r="K39" s="33"/>
      <c r="L39" s="33"/>
      <c r="M39" s="6" t="s">
        <v>73</v>
      </c>
    </row>
    <row r="40" spans="2:13" s="4" customFormat="1" ht="21">
      <c r="B40" s="43"/>
      <c r="C40" s="43"/>
      <c r="D40" s="63">
        <v>6060</v>
      </c>
      <c r="E40" s="63" t="s">
        <v>63</v>
      </c>
      <c r="F40" s="45">
        <f>SUM(F41)</f>
        <v>0</v>
      </c>
      <c r="G40" s="45">
        <f>SUM(G41)</f>
        <v>0</v>
      </c>
      <c r="H40" s="45">
        <f>SUM(H41)</f>
        <v>0</v>
      </c>
      <c r="I40" s="45">
        <f>SUM(I41)</f>
        <v>0</v>
      </c>
      <c r="J40" s="45">
        <f>SUM(J41)</f>
        <v>0</v>
      </c>
      <c r="K40" s="45"/>
      <c r="L40" s="45"/>
      <c r="M40" s="8"/>
    </row>
    <row r="41" spans="2:13" ht="12.75">
      <c r="B41" s="35"/>
      <c r="C41" s="35"/>
      <c r="D41" s="44">
        <v>1</v>
      </c>
      <c r="E41" s="13" t="s">
        <v>64</v>
      </c>
      <c r="F41" s="33">
        <v>0</v>
      </c>
      <c r="G41" s="33">
        <v>0</v>
      </c>
      <c r="H41" s="35"/>
      <c r="I41" s="35"/>
      <c r="J41" s="35"/>
      <c r="K41" s="33"/>
      <c r="L41" s="33"/>
      <c r="M41" s="6" t="s">
        <v>73</v>
      </c>
    </row>
    <row r="42" spans="2:13" s="4" customFormat="1" ht="12.75">
      <c r="B42" s="25">
        <v>750</v>
      </c>
      <c r="C42" s="25"/>
      <c r="D42" s="60"/>
      <c r="E42" s="62" t="s">
        <v>68</v>
      </c>
      <c r="F42" s="26">
        <f>SUM(F43)</f>
        <v>282904</v>
      </c>
      <c r="G42" s="26">
        <f>SUM(G43)</f>
        <v>297904</v>
      </c>
      <c r="H42" s="26">
        <f>SUM(H43)</f>
        <v>0</v>
      </c>
      <c r="I42" s="26">
        <f>SUM(I43)</f>
        <v>0</v>
      </c>
      <c r="J42" s="26">
        <f>SUM(J43)</f>
        <v>0</v>
      </c>
      <c r="K42" s="26"/>
      <c r="L42" s="26"/>
      <c r="M42" s="61"/>
    </row>
    <row r="43" spans="2:13" s="4" customFormat="1" ht="12.75">
      <c r="B43" s="43"/>
      <c r="C43" s="43">
        <v>75023</v>
      </c>
      <c r="D43" s="63"/>
      <c r="E43" s="63" t="s">
        <v>69</v>
      </c>
      <c r="F43" s="45">
        <f>SUM(F44,F47)</f>
        <v>282904</v>
      </c>
      <c r="G43" s="45">
        <f>SUM(G44,G47)</f>
        <v>297904</v>
      </c>
      <c r="H43" s="45">
        <f>SUM(H44:H47)</f>
        <v>0</v>
      </c>
      <c r="I43" s="45">
        <f>SUM(I44:I47)</f>
        <v>0</v>
      </c>
      <c r="J43" s="45">
        <f>SUM(J44:J47)</f>
        <v>0</v>
      </c>
      <c r="K43" s="45"/>
      <c r="L43" s="45"/>
      <c r="M43" s="8"/>
    </row>
    <row r="44" spans="2:13" s="3" customFormat="1" ht="12.75">
      <c r="B44" s="39"/>
      <c r="C44" s="39"/>
      <c r="D44" s="63">
        <v>6050</v>
      </c>
      <c r="E44" s="63" t="s">
        <v>18</v>
      </c>
      <c r="F44" s="56">
        <f>SUM(F45:F46)</f>
        <v>12000</v>
      </c>
      <c r="G44" s="56">
        <v>27000</v>
      </c>
      <c r="H44" s="39"/>
      <c r="I44" s="39"/>
      <c r="J44" s="39"/>
      <c r="K44" s="56"/>
      <c r="L44" s="56"/>
      <c r="M44" s="90"/>
    </row>
    <row r="45" spans="2:13" s="74" customFormat="1" ht="12.75">
      <c r="B45" s="42"/>
      <c r="C45" s="42"/>
      <c r="D45" s="44">
        <v>1</v>
      </c>
      <c r="E45" s="73" t="s">
        <v>76</v>
      </c>
      <c r="F45" s="51">
        <v>0</v>
      </c>
      <c r="G45" s="51">
        <v>0</v>
      </c>
      <c r="H45" s="42"/>
      <c r="I45" s="42"/>
      <c r="J45" s="42"/>
      <c r="K45" s="51"/>
      <c r="L45" s="51"/>
      <c r="M45" s="6" t="s">
        <v>73</v>
      </c>
    </row>
    <row r="46" spans="2:13" s="74" customFormat="1" ht="12.75">
      <c r="B46" s="42"/>
      <c r="C46" s="42"/>
      <c r="D46" s="44">
        <v>2</v>
      </c>
      <c r="E46" s="73" t="s">
        <v>77</v>
      </c>
      <c r="F46" s="51">
        <v>12000</v>
      </c>
      <c r="G46" s="51">
        <v>12000</v>
      </c>
      <c r="H46" s="42"/>
      <c r="I46" s="42"/>
      <c r="J46" s="42"/>
      <c r="K46" s="51"/>
      <c r="L46" s="51"/>
      <c r="M46" s="6" t="s">
        <v>73</v>
      </c>
    </row>
    <row r="47" spans="2:13" s="3" customFormat="1" ht="21">
      <c r="B47" s="39"/>
      <c r="C47" s="39"/>
      <c r="D47" s="63">
        <v>6060</v>
      </c>
      <c r="E47" s="63" t="s">
        <v>63</v>
      </c>
      <c r="F47" s="56">
        <f>SUM(F48:F53)</f>
        <v>270904</v>
      </c>
      <c r="G47" s="56">
        <f>SUM(G48:G53)</f>
        <v>270904</v>
      </c>
      <c r="H47" s="56">
        <f>SUM(H48:H49)</f>
        <v>0</v>
      </c>
      <c r="I47" s="56">
        <f>SUM(I48:I49)</f>
        <v>0</v>
      </c>
      <c r="J47" s="56">
        <f>SUM(J48:J49)</f>
        <v>0</v>
      </c>
      <c r="K47" s="56"/>
      <c r="L47" s="56"/>
      <c r="M47" s="90"/>
    </row>
    <row r="48" spans="2:13" s="74" customFormat="1" ht="12.75">
      <c r="B48" s="42"/>
      <c r="C48" s="42"/>
      <c r="D48" s="44">
        <v>1</v>
      </c>
      <c r="E48" s="89" t="s">
        <v>78</v>
      </c>
      <c r="F48" s="51">
        <v>15000</v>
      </c>
      <c r="G48" s="51">
        <v>15000</v>
      </c>
      <c r="H48" s="51"/>
      <c r="I48" s="51"/>
      <c r="J48" s="51"/>
      <c r="K48" s="51"/>
      <c r="L48" s="51"/>
      <c r="M48" s="6" t="s">
        <v>73</v>
      </c>
    </row>
    <row r="49" spans="2:13" s="74" customFormat="1" ht="12.75">
      <c r="B49" s="42"/>
      <c r="C49" s="42"/>
      <c r="D49" s="44">
        <v>2</v>
      </c>
      <c r="E49" s="89" t="s">
        <v>81</v>
      </c>
      <c r="F49" s="51">
        <f>G49</f>
        <v>48784</v>
      </c>
      <c r="G49" s="51">
        <v>48784</v>
      </c>
      <c r="H49" s="51"/>
      <c r="I49" s="51"/>
      <c r="J49" s="51"/>
      <c r="K49" s="51"/>
      <c r="L49" s="51"/>
      <c r="M49" s="6" t="s">
        <v>73</v>
      </c>
    </row>
    <row r="50" spans="2:13" s="74" customFormat="1" ht="12.75">
      <c r="B50" s="42"/>
      <c r="C50" s="42"/>
      <c r="D50" s="44">
        <v>3</v>
      </c>
      <c r="E50" s="89" t="s">
        <v>98</v>
      </c>
      <c r="F50" s="51">
        <v>75120</v>
      </c>
      <c r="G50" s="51">
        <v>75120</v>
      </c>
      <c r="H50" s="51"/>
      <c r="I50" s="51"/>
      <c r="J50" s="51"/>
      <c r="K50" s="51"/>
      <c r="L50" s="51"/>
      <c r="M50" s="6"/>
    </row>
    <row r="51" spans="2:13" s="74" customFormat="1" ht="12.75">
      <c r="B51" s="42"/>
      <c r="C51" s="42"/>
      <c r="D51" s="44">
        <v>4</v>
      </c>
      <c r="E51" s="89" t="s">
        <v>99</v>
      </c>
      <c r="F51" s="51">
        <v>7000</v>
      </c>
      <c r="G51" s="51">
        <v>7000</v>
      </c>
      <c r="H51" s="51"/>
      <c r="I51" s="51"/>
      <c r="J51" s="51"/>
      <c r="K51" s="51"/>
      <c r="L51" s="51"/>
      <c r="M51" s="6"/>
    </row>
    <row r="52" spans="2:13" s="74" customFormat="1" ht="12.75">
      <c r="B52" s="42"/>
      <c r="C52" s="42"/>
      <c r="D52" s="44">
        <v>5</v>
      </c>
      <c r="E52" s="89" t="s">
        <v>100</v>
      </c>
      <c r="F52" s="51">
        <v>5000</v>
      </c>
      <c r="G52" s="51">
        <v>5000</v>
      </c>
      <c r="H52" s="51"/>
      <c r="I52" s="51"/>
      <c r="J52" s="51"/>
      <c r="K52" s="51"/>
      <c r="L52" s="51"/>
      <c r="M52" s="6"/>
    </row>
    <row r="53" spans="2:13" s="74" customFormat="1" ht="12.75">
      <c r="B53" s="42"/>
      <c r="C53" s="42"/>
      <c r="D53" s="44">
        <v>6</v>
      </c>
      <c r="E53" s="89" t="s">
        <v>101</v>
      </c>
      <c r="F53" s="51">
        <v>120000</v>
      </c>
      <c r="G53" s="51">
        <v>120000</v>
      </c>
      <c r="H53" s="51"/>
      <c r="I53" s="51"/>
      <c r="J53" s="51"/>
      <c r="K53" s="51"/>
      <c r="L53" s="51"/>
      <c r="M53" s="6"/>
    </row>
    <row r="54" spans="2:13" ht="25.5">
      <c r="B54" s="25">
        <v>754</v>
      </c>
      <c r="C54" s="25"/>
      <c r="D54" s="60"/>
      <c r="E54" s="60" t="s">
        <v>36</v>
      </c>
      <c r="F54" s="26">
        <f>SUM(F55,F58)</f>
        <v>56500</v>
      </c>
      <c r="G54" s="26">
        <f>SUM(G55,G58)</f>
        <v>56500</v>
      </c>
      <c r="H54" s="26">
        <f>SUM(H58)</f>
        <v>0</v>
      </c>
      <c r="I54" s="26">
        <f>SUM(I58)</f>
        <v>0</v>
      </c>
      <c r="J54" s="26">
        <f>SUM(J58)</f>
        <v>0</v>
      </c>
      <c r="K54" s="26"/>
      <c r="L54" s="26"/>
      <c r="M54" s="61"/>
    </row>
    <row r="55" spans="2:13" ht="12.75">
      <c r="B55" s="25"/>
      <c r="C55" s="97" t="s">
        <v>91</v>
      </c>
      <c r="D55" s="98"/>
      <c r="E55" s="44" t="s">
        <v>92</v>
      </c>
      <c r="F55" s="45">
        <f>SUM(F56)</f>
        <v>7000</v>
      </c>
      <c r="G55" s="45">
        <f aca="true" t="shared" si="5" ref="G55:J59">SUM(G56)</f>
        <v>7000</v>
      </c>
      <c r="H55" s="26"/>
      <c r="I55" s="26"/>
      <c r="J55" s="26"/>
      <c r="K55" s="26"/>
      <c r="L55" s="26"/>
      <c r="M55" s="61"/>
    </row>
    <row r="56" spans="2:13" ht="33.75">
      <c r="B56" s="25"/>
      <c r="C56" s="95"/>
      <c r="D56" s="27">
        <v>6170</v>
      </c>
      <c r="E56" s="32" t="s">
        <v>93</v>
      </c>
      <c r="F56" s="45">
        <f>SUM(F57)</f>
        <v>7000</v>
      </c>
      <c r="G56" s="45">
        <f t="shared" si="5"/>
        <v>7000</v>
      </c>
      <c r="H56" s="26"/>
      <c r="I56" s="26"/>
      <c r="J56" s="26"/>
      <c r="K56" s="26"/>
      <c r="L56" s="26"/>
      <c r="M56" s="61"/>
    </row>
    <row r="57" spans="2:13" ht="22.5">
      <c r="B57" s="25"/>
      <c r="C57" s="95"/>
      <c r="D57" s="27">
        <v>1</v>
      </c>
      <c r="E57" s="96" t="s">
        <v>95</v>
      </c>
      <c r="F57" s="99">
        <v>7000</v>
      </c>
      <c r="G57" s="99">
        <v>7000</v>
      </c>
      <c r="H57" s="26"/>
      <c r="I57" s="26"/>
      <c r="J57" s="26"/>
      <c r="K57" s="26"/>
      <c r="L57" s="26"/>
      <c r="M57" s="61"/>
    </row>
    <row r="58" spans="2:13" s="59" customFormat="1" ht="11.25">
      <c r="B58" s="43"/>
      <c r="C58" s="43">
        <v>75495</v>
      </c>
      <c r="D58" s="63"/>
      <c r="E58" s="64" t="s">
        <v>28</v>
      </c>
      <c r="F58" s="45">
        <f>SUM(F59)</f>
        <v>49500</v>
      </c>
      <c r="G58" s="45">
        <f t="shared" si="5"/>
        <v>49500</v>
      </c>
      <c r="H58" s="45">
        <f t="shared" si="5"/>
        <v>0</v>
      </c>
      <c r="I58" s="45">
        <f t="shared" si="5"/>
        <v>0</v>
      </c>
      <c r="J58" s="45">
        <f t="shared" si="5"/>
        <v>0</v>
      </c>
      <c r="K58" s="51"/>
      <c r="L58" s="51"/>
      <c r="M58" s="65"/>
    </row>
    <row r="59" spans="2:13" s="4" customFormat="1" ht="12.75">
      <c r="B59" s="43"/>
      <c r="C59" s="43"/>
      <c r="D59" s="63">
        <v>6050</v>
      </c>
      <c r="E59" s="63" t="s">
        <v>18</v>
      </c>
      <c r="F59" s="45">
        <f>SUM(F60)</f>
        <v>49500</v>
      </c>
      <c r="G59" s="45">
        <f t="shared" si="5"/>
        <v>49500</v>
      </c>
      <c r="H59" s="45">
        <f t="shared" si="5"/>
        <v>0</v>
      </c>
      <c r="I59" s="45">
        <f t="shared" si="5"/>
        <v>0</v>
      </c>
      <c r="J59" s="45">
        <f t="shared" si="5"/>
        <v>0</v>
      </c>
      <c r="K59" s="45"/>
      <c r="L59" s="45"/>
      <c r="M59" s="8"/>
    </row>
    <row r="60" spans="2:13" ht="12.75">
      <c r="B60" s="35"/>
      <c r="C60" s="35"/>
      <c r="D60" s="44">
        <v>1</v>
      </c>
      <c r="E60" s="13" t="s">
        <v>35</v>
      </c>
      <c r="F60" s="33">
        <f>G60</f>
        <v>49500</v>
      </c>
      <c r="G60" s="33">
        <v>49500</v>
      </c>
      <c r="H60" s="35"/>
      <c r="I60" s="35"/>
      <c r="J60" s="35"/>
      <c r="K60" s="33"/>
      <c r="L60" s="33"/>
      <c r="M60" s="6" t="s">
        <v>73</v>
      </c>
    </row>
    <row r="61" spans="2:13" ht="12.75">
      <c r="B61" s="25">
        <v>801</v>
      </c>
      <c r="C61" s="25"/>
      <c r="D61" s="60"/>
      <c r="E61" s="62" t="s">
        <v>37</v>
      </c>
      <c r="F61" s="26">
        <f>SUM(F62,F65,F69)</f>
        <v>904700</v>
      </c>
      <c r="G61" s="26">
        <f aca="true" t="shared" si="6" ref="G61:L61">SUM(G62,G65,G69)</f>
        <v>340300</v>
      </c>
      <c r="H61" s="26">
        <f t="shared" si="6"/>
        <v>564400</v>
      </c>
      <c r="I61" s="26">
        <f t="shared" si="6"/>
        <v>0</v>
      </c>
      <c r="J61" s="26">
        <f t="shared" si="6"/>
        <v>0</v>
      </c>
      <c r="K61" s="26">
        <f t="shared" si="6"/>
        <v>0</v>
      </c>
      <c r="L61" s="26">
        <f t="shared" si="6"/>
        <v>0</v>
      </c>
      <c r="M61" s="61"/>
    </row>
    <row r="62" spans="2:13" s="59" customFormat="1" ht="11.25">
      <c r="B62" s="42"/>
      <c r="C62" s="43">
        <v>80101</v>
      </c>
      <c r="D62" s="63"/>
      <c r="E62" s="64" t="s">
        <v>38</v>
      </c>
      <c r="F62" s="45">
        <f>SUM(F63)</f>
        <v>100000</v>
      </c>
      <c r="G62" s="45">
        <f>SUM(G63)</f>
        <v>100000</v>
      </c>
      <c r="H62" s="45">
        <f>SUM(H63)</f>
        <v>0</v>
      </c>
      <c r="I62" s="45">
        <f>SUM(I63)</f>
        <v>0</v>
      </c>
      <c r="J62" s="45">
        <f>SUM(J63)</f>
        <v>0</v>
      </c>
      <c r="K62" s="51"/>
      <c r="L62" s="51"/>
      <c r="M62" s="65"/>
    </row>
    <row r="63" spans="2:13" s="4" customFormat="1" ht="12.75">
      <c r="B63" s="43"/>
      <c r="C63" s="43"/>
      <c r="D63" s="63">
        <v>6050</v>
      </c>
      <c r="E63" s="63" t="s">
        <v>18</v>
      </c>
      <c r="F63" s="45">
        <f>SUM(F64:F64)</f>
        <v>100000</v>
      </c>
      <c r="G63" s="45">
        <f>SUM(G64:G64)</f>
        <v>100000</v>
      </c>
      <c r="H63" s="45">
        <f>SUM(H64:H64)</f>
        <v>0</v>
      </c>
      <c r="I63" s="45">
        <f>SUM(I64:I64)</f>
        <v>0</v>
      </c>
      <c r="J63" s="45">
        <f>SUM(J64:J64)</f>
        <v>0</v>
      </c>
      <c r="K63" s="45"/>
      <c r="L63" s="45"/>
      <c r="M63" s="8"/>
    </row>
    <row r="64" spans="2:13" ht="12.75">
      <c r="B64" s="35"/>
      <c r="C64" s="35"/>
      <c r="D64" s="44">
        <v>1</v>
      </c>
      <c r="E64" s="13" t="s">
        <v>39</v>
      </c>
      <c r="F64" s="33">
        <v>100000</v>
      </c>
      <c r="G64" s="33">
        <v>100000</v>
      </c>
      <c r="H64" s="35"/>
      <c r="I64" s="35"/>
      <c r="J64" s="35"/>
      <c r="K64" s="33"/>
      <c r="L64" s="33"/>
      <c r="M64" s="6" t="s">
        <v>73</v>
      </c>
    </row>
    <row r="65" spans="2:13" s="4" customFormat="1" ht="12.75">
      <c r="B65" s="43"/>
      <c r="C65" s="43">
        <v>80110</v>
      </c>
      <c r="D65" s="63"/>
      <c r="E65" s="64" t="s">
        <v>65</v>
      </c>
      <c r="F65" s="45">
        <f>SUM(F66)</f>
        <v>804400</v>
      </c>
      <c r="G65" s="45">
        <f>SUM(G66)</f>
        <v>240000</v>
      </c>
      <c r="H65" s="45">
        <f>SUM(H66)</f>
        <v>564400</v>
      </c>
      <c r="I65" s="45">
        <f>SUM(I66)</f>
        <v>0</v>
      </c>
      <c r="J65" s="45">
        <f>SUM(J66)</f>
        <v>0</v>
      </c>
      <c r="K65" s="45"/>
      <c r="L65" s="45"/>
      <c r="M65" s="8"/>
    </row>
    <row r="66" spans="2:13" s="4" customFormat="1" ht="12.75">
      <c r="B66" s="43"/>
      <c r="C66" s="43"/>
      <c r="D66" s="63">
        <v>6050</v>
      </c>
      <c r="E66" s="63" t="s">
        <v>18</v>
      </c>
      <c r="F66" s="45">
        <f>SUM(F67:F68)</f>
        <v>804400</v>
      </c>
      <c r="G66" s="45">
        <f>SUM(G67:G68)</f>
        <v>240000</v>
      </c>
      <c r="H66" s="45">
        <f>SUM(H67:H68)</f>
        <v>564400</v>
      </c>
      <c r="I66" s="45">
        <f>SUM(I67:I68)</f>
        <v>0</v>
      </c>
      <c r="J66" s="45">
        <f>SUM(J67:J68)</f>
        <v>0</v>
      </c>
      <c r="K66" s="45"/>
      <c r="L66" s="45"/>
      <c r="M66" s="8"/>
    </row>
    <row r="67" spans="2:13" s="74" customFormat="1" ht="12.75">
      <c r="B67" s="42"/>
      <c r="C67" s="42"/>
      <c r="D67" s="63">
        <v>1</v>
      </c>
      <c r="E67" s="75" t="s">
        <v>66</v>
      </c>
      <c r="F67" s="51">
        <v>90000</v>
      </c>
      <c r="G67" s="51">
        <v>90000</v>
      </c>
      <c r="H67" s="51"/>
      <c r="I67" s="51"/>
      <c r="J67" s="51"/>
      <c r="K67" s="51"/>
      <c r="L67" s="51"/>
      <c r="M67" s="6" t="s">
        <v>75</v>
      </c>
    </row>
    <row r="68" spans="2:13" s="74" customFormat="1" ht="12.75">
      <c r="B68" s="42"/>
      <c r="C68" s="42"/>
      <c r="D68" s="63">
        <v>2</v>
      </c>
      <c r="E68" s="75" t="s">
        <v>42</v>
      </c>
      <c r="F68" s="51">
        <v>714400</v>
      </c>
      <c r="G68" s="51">
        <v>150000</v>
      </c>
      <c r="H68" s="51">
        <v>564400</v>
      </c>
      <c r="I68" s="51"/>
      <c r="J68" s="51"/>
      <c r="K68" s="51"/>
      <c r="L68" s="51"/>
      <c r="M68" s="6" t="s">
        <v>73</v>
      </c>
    </row>
    <row r="69" spans="2:13" s="3" customFormat="1" ht="12.75">
      <c r="B69" s="39"/>
      <c r="C69" s="39">
        <v>80195</v>
      </c>
      <c r="D69" s="63"/>
      <c r="E69" s="63" t="s">
        <v>28</v>
      </c>
      <c r="F69" s="56">
        <f>SUM(F70)</f>
        <v>300</v>
      </c>
      <c r="G69" s="56">
        <f aca="true" t="shared" si="7" ref="G69:J70">SUM(G70)</f>
        <v>300</v>
      </c>
      <c r="H69" s="56">
        <f t="shared" si="7"/>
        <v>0</v>
      </c>
      <c r="I69" s="56">
        <f t="shared" si="7"/>
        <v>0</v>
      </c>
      <c r="J69" s="56">
        <f t="shared" si="7"/>
        <v>0</v>
      </c>
      <c r="K69" s="56"/>
      <c r="L69" s="56"/>
      <c r="M69" s="7"/>
    </row>
    <row r="70" spans="2:13" s="4" customFormat="1" ht="12.75">
      <c r="B70" s="43"/>
      <c r="C70" s="43"/>
      <c r="D70" s="63">
        <v>6050</v>
      </c>
      <c r="E70" s="63" t="s">
        <v>18</v>
      </c>
      <c r="F70" s="45">
        <f>SUM(F71)</f>
        <v>300</v>
      </c>
      <c r="G70" s="45">
        <f t="shared" si="7"/>
        <v>300</v>
      </c>
      <c r="H70" s="45">
        <f t="shared" si="7"/>
        <v>0</v>
      </c>
      <c r="I70" s="45">
        <f t="shared" si="7"/>
        <v>0</v>
      </c>
      <c r="J70" s="45">
        <f t="shared" si="7"/>
        <v>0</v>
      </c>
      <c r="K70" s="45"/>
      <c r="L70" s="45"/>
      <c r="M70" s="8"/>
    </row>
    <row r="71" spans="2:13" s="74" customFormat="1" ht="12.75">
      <c r="B71" s="42"/>
      <c r="C71" s="42"/>
      <c r="D71" s="44">
        <v>1</v>
      </c>
      <c r="E71" s="13" t="s">
        <v>67</v>
      </c>
      <c r="F71" s="33">
        <v>300</v>
      </c>
      <c r="G71" s="33">
        <v>300</v>
      </c>
      <c r="H71" s="42"/>
      <c r="I71" s="42"/>
      <c r="J71" s="42"/>
      <c r="K71" s="51"/>
      <c r="L71" s="51"/>
      <c r="M71" s="6" t="s">
        <v>82</v>
      </c>
    </row>
    <row r="72" spans="2:13" s="4" customFormat="1" ht="15.75" customHeight="1">
      <c r="B72" s="25">
        <v>851</v>
      </c>
      <c r="C72" s="25"/>
      <c r="D72" s="60"/>
      <c r="E72" s="62" t="s">
        <v>57</v>
      </c>
      <c r="F72" s="26">
        <f>SUM(F73,F76)</f>
        <v>60000</v>
      </c>
      <c r="G72" s="26">
        <f>SUM(G73,G76)</f>
        <v>60000</v>
      </c>
      <c r="H72" s="26">
        <f>SUM(H73,H76)</f>
        <v>0</v>
      </c>
      <c r="I72" s="26">
        <f>SUM(I73,I76)</f>
        <v>0</v>
      </c>
      <c r="J72" s="26">
        <f>SUM(J73,J76)</f>
        <v>0</v>
      </c>
      <c r="K72" s="26"/>
      <c r="L72" s="26"/>
      <c r="M72" s="61"/>
    </row>
    <row r="73" spans="2:13" s="67" customFormat="1" ht="10.5">
      <c r="B73" s="43"/>
      <c r="C73" s="43">
        <v>85154</v>
      </c>
      <c r="D73" s="63"/>
      <c r="E73" s="64" t="s">
        <v>58</v>
      </c>
      <c r="F73" s="45">
        <f>SUM(F74)</f>
        <v>40000</v>
      </c>
      <c r="G73" s="45">
        <f aca="true" t="shared" si="8" ref="G73:J74">SUM(G74)</f>
        <v>40000</v>
      </c>
      <c r="H73" s="45">
        <f t="shared" si="8"/>
        <v>0</v>
      </c>
      <c r="I73" s="45">
        <f t="shared" si="8"/>
        <v>0</v>
      </c>
      <c r="J73" s="45">
        <f t="shared" si="8"/>
        <v>0</v>
      </c>
      <c r="K73" s="45"/>
      <c r="L73" s="45"/>
      <c r="M73" s="8"/>
    </row>
    <row r="74" spans="2:13" s="4" customFormat="1" ht="12.75">
      <c r="B74" s="43"/>
      <c r="C74" s="43"/>
      <c r="D74" s="63">
        <v>6050</v>
      </c>
      <c r="E74" s="63" t="s">
        <v>18</v>
      </c>
      <c r="F74" s="45">
        <f>SUM(F75)</f>
        <v>40000</v>
      </c>
      <c r="G74" s="45">
        <f t="shared" si="8"/>
        <v>40000</v>
      </c>
      <c r="H74" s="45">
        <f t="shared" si="8"/>
        <v>0</v>
      </c>
      <c r="I74" s="45">
        <f t="shared" si="8"/>
        <v>0</v>
      </c>
      <c r="J74" s="45">
        <f t="shared" si="8"/>
        <v>0</v>
      </c>
      <c r="K74" s="45"/>
      <c r="L74" s="45"/>
      <c r="M74" s="8"/>
    </row>
    <row r="75" spans="2:13" ht="12.75">
      <c r="B75" s="35"/>
      <c r="C75" s="35"/>
      <c r="D75" s="44">
        <v>1</v>
      </c>
      <c r="E75" s="78" t="s">
        <v>71</v>
      </c>
      <c r="F75" s="33">
        <v>40000</v>
      </c>
      <c r="G75" s="33">
        <v>40000</v>
      </c>
      <c r="H75" s="35"/>
      <c r="I75" s="35"/>
      <c r="J75" s="35"/>
      <c r="K75" s="33"/>
      <c r="L75" s="33"/>
      <c r="M75" s="6" t="s">
        <v>73</v>
      </c>
    </row>
    <row r="76" spans="2:13" s="4" customFormat="1" ht="12.75">
      <c r="B76" s="43"/>
      <c r="C76" s="43">
        <v>85195</v>
      </c>
      <c r="D76" s="63"/>
      <c r="E76" s="64" t="s">
        <v>28</v>
      </c>
      <c r="F76" s="45">
        <f>SUM(F77)</f>
        <v>20000</v>
      </c>
      <c r="G76" s="45">
        <f>SUM(G77)</f>
        <v>20000</v>
      </c>
      <c r="H76" s="45">
        <f>SUM(H77)</f>
        <v>0</v>
      </c>
      <c r="I76" s="45">
        <f>SUM(I77)</f>
        <v>0</v>
      </c>
      <c r="J76" s="45">
        <f>SUM(J77)</f>
        <v>0</v>
      </c>
      <c r="K76" s="45"/>
      <c r="L76" s="45"/>
      <c r="M76" s="8"/>
    </row>
    <row r="77" spans="2:13" ht="45">
      <c r="B77" s="35"/>
      <c r="C77" s="35"/>
      <c r="D77" s="44">
        <v>6220</v>
      </c>
      <c r="E77" s="73" t="s">
        <v>59</v>
      </c>
      <c r="F77" s="33">
        <v>20000</v>
      </c>
      <c r="G77" s="33">
        <v>20000</v>
      </c>
      <c r="H77" s="35"/>
      <c r="I77" s="35"/>
      <c r="J77" s="35"/>
      <c r="K77" s="33"/>
      <c r="L77" s="33"/>
      <c r="M77" s="6" t="s">
        <v>74</v>
      </c>
    </row>
    <row r="78" spans="2:14" ht="12.75">
      <c r="B78" s="21">
        <v>900</v>
      </c>
      <c r="C78" s="21"/>
      <c r="D78" s="21"/>
      <c r="E78" s="46" t="s">
        <v>13</v>
      </c>
      <c r="F78" s="23">
        <f aca="true" t="shared" si="9" ref="F78:L78">SUM(F79,F88,F91,F95)</f>
        <v>9012603</v>
      </c>
      <c r="G78" s="23">
        <f t="shared" si="9"/>
        <v>1853033</v>
      </c>
      <c r="H78" s="23">
        <f t="shared" si="9"/>
        <v>0</v>
      </c>
      <c r="I78" s="23">
        <f t="shared" si="9"/>
        <v>0</v>
      </c>
      <c r="J78" s="23">
        <f t="shared" si="9"/>
        <v>7159570</v>
      </c>
      <c r="K78" s="23">
        <f t="shared" si="9"/>
        <v>4145000</v>
      </c>
      <c r="L78" s="23">
        <f t="shared" si="9"/>
        <v>3760000</v>
      </c>
      <c r="M78" s="7"/>
      <c r="N78" s="14"/>
    </row>
    <row r="79" spans="2:14" ht="12.75">
      <c r="B79" s="35"/>
      <c r="C79" s="43">
        <v>90001</v>
      </c>
      <c r="D79" s="43"/>
      <c r="E79" s="47" t="s">
        <v>14</v>
      </c>
      <c r="F79" s="48">
        <f>SUM(F80,F84,F86)</f>
        <v>8692603</v>
      </c>
      <c r="G79" s="48">
        <f>SUM(F80,G84,F86)</f>
        <v>1533033</v>
      </c>
      <c r="H79" s="48">
        <f>SUM(H80)</f>
        <v>0</v>
      </c>
      <c r="I79" s="48">
        <f>SUM(I80)</f>
        <v>0</v>
      </c>
      <c r="J79" s="48">
        <f>SUM(J80)</f>
        <v>7159570</v>
      </c>
      <c r="K79" s="48">
        <f>SUM(K80)</f>
        <v>55000</v>
      </c>
      <c r="L79" s="48">
        <f>SUM(L80)</f>
        <v>-10000</v>
      </c>
      <c r="M79" s="8"/>
      <c r="N79" s="14"/>
    </row>
    <row r="80" spans="2:14" ht="12.75">
      <c r="B80" s="35"/>
      <c r="C80" s="43"/>
      <c r="D80" s="27">
        <v>6050</v>
      </c>
      <c r="E80" s="44" t="s">
        <v>18</v>
      </c>
      <c r="F80" s="48">
        <f>SUM(F81:F83)</f>
        <v>235000</v>
      </c>
      <c r="G80" s="48">
        <f>SUM(G81:G83)</f>
        <v>235000</v>
      </c>
      <c r="H80" s="48">
        <f>SUM(H81:H85)</f>
        <v>0</v>
      </c>
      <c r="I80" s="48">
        <f>SUM(I81:I85)</f>
        <v>0</v>
      </c>
      <c r="J80" s="48">
        <f>SUM(J81:J85)</f>
        <v>7159570</v>
      </c>
      <c r="K80" s="48">
        <f>SUM(K81:K82)</f>
        <v>55000</v>
      </c>
      <c r="L80" s="48">
        <f>SUM(L81:L82)</f>
        <v>-10000</v>
      </c>
      <c r="M80" s="8"/>
      <c r="N80" s="14"/>
    </row>
    <row r="81" spans="2:13" ht="12.75">
      <c r="B81" s="35"/>
      <c r="C81" s="35"/>
      <c r="D81" s="28">
        <v>1</v>
      </c>
      <c r="E81" s="32" t="s">
        <v>40</v>
      </c>
      <c r="F81" s="33">
        <f>G81</f>
        <v>13000</v>
      </c>
      <c r="G81" s="33">
        <f>15000-2000</f>
        <v>13000</v>
      </c>
      <c r="H81" s="35"/>
      <c r="I81" s="35"/>
      <c r="J81" s="35"/>
      <c r="K81" s="33">
        <v>40000</v>
      </c>
      <c r="L81" s="33">
        <f>K81-F81</f>
        <v>27000</v>
      </c>
      <c r="M81" s="6" t="s">
        <v>73</v>
      </c>
    </row>
    <row r="82" spans="2:13" ht="12.75">
      <c r="B82" s="35"/>
      <c r="C82" s="35"/>
      <c r="D82" s="28">
        <v>2</v>
      </c>
      <c r="E82" s="32" t="s">
        <v>54</v>
      </c>
      <c r="F82" s="33">
        <f>G82</f>
        <v>52000</v>
      </c>
      <c r="G82" s="33">
        <f>60000-8000</f>
        <v>52000</v>
      </c>
      <c r="H82" s="35"/>
      <c r="I82" s="35"/>
      <c r="J82" s="35"/>
      <c r="K82" s="33">
        <v>15000</v>
      </c>
      <c r="L82" s="33">
        <f>K82-F82</f>
        <v>-37000</v>
      </c>
      <c r="M82" s="6" t="s">
        <v>73</v>
      </c>
    </row>
    <row r="83" spans="2:13" ht="12.75">
      <c r="B83" s="35"/>
      <c r="C83" s="35"/>
      <c r="D83" s="28">
        <v>3</v>
      </c>
      <c r="E83" s="32" t="s">
        <v>41</v>
      </c>
      <c r="F83" s="33">
        <v>170000</v>
      </c>
      <c r="G83" s="33">
        <v>170000</v>
      </c>
      <c r="H83" s="35"/>
      <c r="I83" s="35"/>
      <c r="J83" s="35"/>
      <c r="K83" s="33"/>
      <c r="L83" s="33"/>
      <c r="M83" s="6" t="s">
        <v>73</v>
      </c>
    </row>
    <row r="84" spans="2:13" ht="12.75">
      <c r="B84" s="35"/>
      <c r="C84" s="35"/>
      <c r="D84" s="28">
        <v>6058</v>
      </c>
      <c r="E84" s="101" t="s">
        <v>18</v>
      </c>
      <c r="F84" s="33">
        <f>SUM(F85)</f>
        <v>7159570</v>
      </c>
      <c r="G84" s="33">
        <f>SUM(G85)</f>
        <v>0</v>
      </c>
      <c r="H84" s="35"/>
      <c r="I84" s="35"/>
      <c r="J84" s="35"/>
      <c r="K84" s="33"/>
      <c r="L84" s="33"/>
      <c r="M84" s="6"/>
    </row>
    <row r="85" spans="2:13" ht="22.5">
      <c r="B85" s="35"/>
      <c r="C85" s="35"/>
      <c r="D85" s="28">
        <v>4</v>
      </c>
      <c r="E85" s="93" t="s">
        <v>86</v>
      </c>
      <c r="F85" s="49">
        <v>7159570</v>
      </c>
      <c r="G85" s="49"/>
      <c r="H85" s="35"/>
      <c r="I85" s="35"/>
      <c r="J85" s="35">
        <v>7159570</v>
      </c>
      <c r="K85" s="33"/>
      <c r="L85" s="33"/>
      <c r="M85" s="6" t="s">
        <v>73</v>
      </c>
    </row>
    <row r="86" spans="2:13" ht="12.75">
      <c r="B86" s="35"/>
      <c r="C86" s="35"/>
      <c r="D86" s="28">
        <v>6059</v>
      </c>
      <c r="E86" s="101" t="s">
        <v>18</v>
      </c>
      <c r="F86" s="49">
        <f>SUM(F87)</f>
        <v>1298033</v>
      </c>
      <c r="G86" s="49">
        <f>SUM(G87)</f>
        <v>1298033</v>
      </c>
      <c r="H86" s="35"/>
      <c r="I86" s="35"/>
      <c r="J86" s="35"/>
      <c r="K86" s="33"/>
      <c r="L86" s="33"/>
      <c r="M86" s="6"/>
    </row>
    <row r="87" spans="2:13" ht="22.5">
      <c r="B87" s="35"/>
      <c r="C87" s="35"/>
      <c r="D87" s="28">
        <v>4</v>
      </c>
      <c r="E87" s="93" t="s">
        <v>86</v>
      </c>
      <c r="F87" s="49">
        <v>1298033</v>
      </c>
      <c r="G87" s="49">
        <v>1298033</v>
      </c>
      <c r="H87" s="35"/>
      <c r="I87" s="35"/>
      <c r="J87" s="35"/>
      <c r="K87" s="33"/>
      <c r="L87" s="33"/>
      <c r="M87" s="6"/>
    </row>
    <row r="88" spans="2:14" s="4" customFormat="1" ht="12.75">
      <c r="B88" s="43"/>
      <c r="C88" s="43">
        <v>90005</v>
      </c>
      <c r="D88" s="43"/>
      <c r="E88" s="50" t="s">
        <v>43</v>
      </c>
      <c r="F88" s="45">
        <f aca="true" t="shared" si="10" ref="F88:L88">SUM(F89)</f>
        <v>0</v>
      </c>
      <c r="G88" s="45">
        <f t="shared" si="10"/>
        <v>0</v>
      </c>
      <c r="H88" s="45">
        <f t="shared" si="10"/>
        <v>0</v>
      </c>
      <c r="I88" s="45">
        <f t="shared" si="10"/>
        <v>0</v>
      </c>
      <c r="J88" s="45">
        <f t="shared" si="10"/>
        <v>0</v>
      </c>
      <c r="K88" s="45">
        <f t="shared" si="10"/>
        <v>3860000</v>
      </c>
      <c r="L88" s="45">
        <f t="shared" si="10"/>
        <v>3860000</v>
      </c>
      <c r="M88" s="8"/>
      <c r="N88" s="14"/>
    </row>
    <row r="89" spans="2:14" s="4" customFormat="1" ht="12.75">
      <c r="B89" s="43"/>
      <c r="C89" s="43"/>
      <c r="D89" s="27">
        <v>6050</v>
      </c>
      <c r="E89" s="44" t="s">
        <v>18</v>
      </c>
      <c r="F89" s="45">
        <f aca="true" t="shared" si="11" ref="F89:L89">SUM(F90:F90)</f>
        <v>0</v>
      </c>
      <c r="G89" s="45">
        <f t="shared" si="11"/>
        <v>0</v>
      </c>
      <c r="H89" s="45">
        <f t="shared" si="11"/>
        <v>0</v>
      </c>
      <c r="I89" s="45">
        <f t="shared" si="11"/>
        <v>0</v>
      </c>
      <c r="J89" s="45">
        <f t="shared" si="11"/>
        <v>0</v>
      </c>
      <c r="K89" s="45">
        <f t="shared" si="11"/>
        <v>3860000</v>
      </c>
      <c r="L89" s="45">
        <f t="shared" si="11"/>
        <v>3860000</v>
      </c>
      <c r="M89" s="8"/>
      <c r="N89" s="14"/>
    </row>
    <row r="90" spans="2:13" ht="12.75">
      <c r="B90" s="35"/>
      <c r="C90" s="35"/>
      <c r="D90" s="28">
        <v>1</v>
      </c>
      <c r="E90" s="32" t="s">
        <v>42</v>
      </c>
      <c r="F90" s="79">
        <v>0</v>
      </c>
      <c r="G90" s="79">
        <v>0</v>
      </c>
      <c r="H90" s="80">
        <v>0</v>
      </c>
      <c r="I90" s="81"/>
      <c r="J90" s="81"/>
      <c r="K90" s="52">
        <v>3860000</v>
      </c>
      <c r="L90" s="52">
        <f>K90-F90</f>
        <v>3860000</v>
      </c>
      <c r="M90" s="6" t="s">
        <v>73</v>
      </c>
    </row>
    <row r="91" spans="2:14" s="4" customFormat="1" ht="12.75">
      <c r="B91" s="43"/>
      <c r="C91" s="43">
        <v>90015</v>
      </c>
      <c r="D91" s="43"/>
      <c r="E91" s="50" t="s">
        <v>30</v>
      </c>
      <c r="F91" s="45">
        <f aca="true" t="shared" si="12" ref="F91:L91">SUM(F92)</f>
        <v>300000</v>
      </c>
      <c r="G91" s="45">
        <f t="shared" si="12"/>
        <v>300000</v>
      </c>
      <c r="H91" s="45">
        <f t="shared" si="12"/>
        <v>0</v>
      </c>
      <c r="I91" s="45">
        <f t="shared" si="12"/>
        <v>0</v>
      </c>
      <c r="J91" s="45">
        <f t="shared" si="12"/>
        <v>0</v>
      </c>
      <c r="K91" s="45">
        <f t="shared" si="12"/>
        <v>210000</v>
      </c>
      <c r="L91" s="45">
        <f t="shared" si="12"/>
        <v>-90000</v>
      </c>
      <c r="M91" s="8"/>
      <c r="N91" s="14"/>
    </row>
    <row r="92" spans="2:14" s="4" customFormat="1" ht="12.75">
      <c r="B92" s="43"/>
      <c r="C92" s="43"/>
      <c r="D92" s="27">
        <v>6050</v>
      </c>
      <c r="E92" s="44" t="s">
        <v>18</v>
      </c>
      <c r="F92" s="45">
        <f aca="true" t="shared" si="13" ref="F92:L92">SUM(F93:F94)</f>
        <v>300000</v>
      </c>
      <c r="G92" s="45">
        <f t="shared" si="13"/>
        <v>300000</v>
      </c>
      <c r="H92" s="45">
        <f t="shared" si="13"/>
        <v>0</v>
      </c>
      <c r="I92" s="45">
        <f t="shared" si="13"/>
        <v>0</v>
      </c>
      <c r="J92" s="45">
        <f t="shared" si="13"/>
        <v>0</v>
      </c>
      <c r="K92" s="45">
        <f t="shared" si="13"/>
        <v>210000</v>
      </c>
      <c r="L92" s="45">
        <f t="shared" si="13"/>
        <v>-90000</v>
      </c>
      <c r="M92" s="8"/>
      <c r="N92" s="14"/>
    </row>
    <row r="93" spans="2:13" ht="12.75">
      <c r="B93" s="53"/>
      <c r="C93" s="53"/>
      <c r="D93" s="16">
        <v>1</v>
      </c>
      <c r="E93" s="54" t="s">
        <v>55</v>
      </c>
      <c r="F93" s="52">
        <v>200000</v>
      </c>
      <c r="G93" s="52">
        <v>200000</v>
      </c>
      <c r="H93" s="55"/>
      <c r="I93" s="55"/>
      <c r="J93" s="55"/>
      <c r="K93" s="52">
        <v>180000</v>
      </c>
      <c r="L93" s="52">
        <f>K93-F93</f>
        <v>-20000</v>
      </c>
      <c r="M93" s="6" t="s">
        <v>73</v>
      </c>
    </row>
    <row r="94" spans="2:13" ht="12.75">
      <c r="B94" s="53"/>
      <c r="C94" s="53"/>
      <c r="D94" s="16">
        <v>2</v>
      </c>
      <c r="E94" s="54" t="s">
        <v>44</v>
      </c>
      <c r="F94" s="52">
        <v>100000</v>
      </c>
      <c r="G94" s="52">
        <v>100000</v>
      </c>
      <c r="H94" s="55"/>
      <c r="I94" s="55"/>
      <c r="J94" s="55"/>
      <c r="K94" s="52">
        <v>30000</v>
      </c>
      <c r="L94" s="52">
        <f>K94-F94</f>
        <v>-70000</v>
      </c>
      <c r="M94" s="6" t="s">
        <v>73</v>
      </c>
    </row>
    <row r="95" spans="2:14" ht="12.75">
      <c r="B95" s="35"/>
      <c r="C95" s="27">
        <v>90095</v>
      </c>
      <c r="D95" s="28"/>
      <c r="E95" s="44" t="s">
        <v>26</v>
      </c>
      <c r="F95" s="29">
        <f>SUM(F96)</f>
        <v>20000</v>
      </c>
      <c r="G95" s="29">
        <f aca="true" t="shared" si="14" ref="G95:L96">SUM(G96)</f>
        <v>20000</v>
      </c>
      <c r="H95" s="29">
        <f t="shared" si="14"/>
        <v>0</v>
      </c>
      <c r="I95" s="29">
        <f t="shared" si="14"/>
        <v>0</v>
      </c>
      <c r="J95" s="29">
        <f t="shared" si="14"/>
        <v>0</v>
      </c>
      <c r="K95" s="29">
        <f t="shared" si="14"/>
        <v>20000</v>
      </c>
      <c r="L95" s="29">
        <f t="shared" si="14"/>
        <v>0</v>
      </c>
      <c r="M95" s="6"/>
      <c r="N95" s="14"/>
    </row>
    <row r="96" spans="2:14" ht="12.75">
      <c r="B96" s="35"/>
      <c r="C96" s="27"/>
      <c r="D96" s="27">
        <v>6050</v>
      </c>
      <c r="E96" s="44" t="s">
        <v>18</v>
      </c>
      <c r="F96" s="29">
        <f>SUM(F97)</f>
        <v>20000</v>
      </c>
      <c r="G96" s="29">
        <f t="shared" si="14"/>
        <v>20000</v>
      </c>
      <c r="H96" s="29">
        <f t="shared" si="14"/>
        <v>0</v>
      </c>
      <c r="I96" s="29">
        <f t="shared" si="14"/>
        <v>0</v>
      </c>
      <c r="J96" s="29">
        <f t="shared" si="14"/>
        <v>0</v>
      </c>
      <c r="K96" s="29">
        <f t="shared" si="14"/>
        <v>20000</v>
      </c>
      <c r="L96" s="29">
        <f t="shared" si="14"/>
        <v>0</v>
      </c>
      <c r="M96" s="6"/>
      <c r="N96" s="14"/>
    </row>
    <row r="97" spans="2:13" ht="12.75">
      <c r="B97" s="35"/>
      <c r="C97" s="35"/>
      <c r="D97" s="16">
        <v>1</v>
      </c>
      <c r="E97" s="13" t="s">
        <v>27</v>
      </c>
      <c r="F97" s="33">
        <v>20000</v>
      </c>
      <c r="G97" s="33">
        <v>20000</v>
      </c>
      <c r="H97" s="35"/>
      <c r="I97" s="35"/>
      <c r="J97" s="35"/>
      <c r="K97" s="33">
        <v>20000</v>
      </c>
      <c r="L97" s="33">
        <f>K97-F97</f>
        <v>0</v>
      </c>
      <c r="M97" s="6" t="s">
        <v>73</v>
      </c>
    </row>
    <row r="98" spans="2:13" s="4" customFormat="1" ht="12.75">
      <c r="B98" s="25">
        <v>921</v>
      </c>
      <c r="C98" s="25"/>
      <c r="D98" s="71"/>
      <c r="E98" s="60" t="s">
        <v>46</v>
      </c>
      <c r="F98" s="26">
        <f aca="true" t="shared" si="15" ref="F98:J100">SUM(F99)</f>
        <v>9760</v>
      </c>
      <c r="G98" s="26">
        <f t="shared" si="15"/>
        <v>9760</v>
      </c>
      <c r="H98" s="26">
        <f t="shared" si="15"/>
        <v>0</v>
      </c>
      <c r="I98" s="26">
        <f t="shared" si="15"/>
        <v>0</v>
      </c>
      <c r="J98" s="26">
        <f t="shared" si="15"/>
        <v>0</v>
      </c>
      <c r="K98" s="26"/>
      <c r="L98" s="26"/>
      <c r="M98" s="61"/>
    </row>
    <row r="99" spans="2:13" s="3" customFormat="1" ht="12.75">
      <c r="B99" s="39"/>
      <c r="C99" s="43">
        <v>92195</v>
      </c>
      <c r="D99" s="72"/>
      <c r="E99" s="64" t="s">
        <v>28</v>
      </c>
      <c r="F99" s="56">
        <f t="shared" si="15"/>
        <v>9760</v>
      </c>
      <c r="G99" s="56">
        <f t="shared" si="15"/>
        <v>9760</v>
      </c>
      <c r="H99" s="56">
        <f t="shared" si="15"/>
        <v>0</v>
      </c>
      <c r="I99" s="56">
        <f t="shared" si="15"/>
        <v>0</v>
      </c>
      <c r="J99" s="56">
        <f t="shared" si="15"/>
        <v>0</v>
      </c>
      <c r="K99" s="56"/>
      <c r="L99" s="56"/>
      <c r="M99" s="7"/>
    </row>
    <row r="100" spans="2:13" s="3" customFormat="1" ht="12.75">
      <c r="B100" s="39"/>
      <c r="C100" s="39"/>
      <c r="D100" s="43">
        <v>6050</v>
      </c>
      <c r="E100" s="63" t="s">
        <v>18</v>
      </c>
      <c r="F100" s="56">
        <f>SUM(F101:F102)</f>
        <v>9760</v>
      </c>
      <c r="G100" s="56">
        <f>SUM(G101:G102)</f>
        <v>9760</v>
      </c>
      <c r="H100" s="56">
        <f t="shared" si="15"/>
        <v>0</v>
      </c>
      <c r="I100" s="56">
        <f t="shared" si="15"/>
        <v>0</v>
      </c>
      <c r="J100" s="56">
        <f t="shared" si="15"/>
        <v>0</v>
      </c>
      <c r="K100" s="56"/>
      <c r="L100" s="56"/>
      <c r="M100" s="7"/>
    </row>
    <row r="101" spans="2:13" ht="12.75">
      <c r="B101" s="35"/>
      <c r="C101" s="35"/>
      <c r="D101" s="16">
        <v>1</v>
      </c>
      <c r="E101" s="13" t="s">
        <v>45</v>
      </c>
      <c r="F101" s="33">
        <v>4880</v>
      </c>
      <c r="G101" s="33">
        <v>4880</v>
      </c>
      <c r="H101" s="35"/>
      <c r="I101" s="35"/>
      <c r="J101" s="35"/>
      <c r="K101" s="33"/>
      <c r="L101" s="33"/>
      <c r="M101" s="6" t="s">
        <v>73</v>
      </c>
    </row>
    <row r="102" spans="2:13" ht="12.75">
      <c r="B102" s="35"/>
      <c r="C102" s="35"/>
      <c r="D102" s="16">
        <v>2</v>
      </c>
      <c r="E102" s="13" t="s">
        <v>84</v>
      </c>
      <c r="F102" s="33">
        <v>4880</v>
      </c>
      <c r="G102" s="33">
        <v>4880</v>
      </c>
      <c r="H102" s="35"/>
      <c r="I102" s="35"/>
      <c r="J102" s="35"/>
      <c r="K102" s="33"/>
      <c r="L102" s="33"/>
      <c r="M102" s="6"/>
    </row>
    <row r="103" spans="2:13" s="4" customFormat="1" ht="12.75">
      <c r="B103" s="25">
        <v>926</v>
      </c>
      <c r="C103" s="25"/>
      <c r="D103" s="71"/>
      <c r="E103" s="62" t="s">
        <v>47</v>
      </c>
      <c r="F103" s="26">
        <f aca="true" t="shared" si="16" ref="F103:J104">SUM(F104)</f>
        <v>10000</v>
      </c>
      <c r="G103" s="26">
        <f t="shared" si="16"/>
        <v>10000</v>
      </c>
      <c r="H103" s="26">
        <f t="shared" si="16"/>
        <v>0</v>
      </c>
      <c r="I103" s="26">
        <f t="shared" si="16"/>
        <v>0</v>
      </c>
      <c r="J103" s="26">
        <f t="shared" si="16"/>
        <v>0</v>
      </c>
      <c r="K103" s="26"/>
      <c r="L103" s="26"/>
      <c r="M103" s="61"/>
    </row>
    <row r="104" spans="2:13" s="4" customFormat="1" ht="12.75">
      <c r="B104" s="43"/>
      <c r="C104" s="43">
        <v>92601</v>
      </c>
      <c r="D104" s="72"/>
      <c r="E104" s="64" t="s">
        <v>48</v>
      </c>
      <c r="F104" s="45">
        <f t="shared" si="16"/>
        <v>10000</v>
      </c>
      <c r="G104" s="45">
        <f t="shared" si="16"/>
        <v>10000</v>
      </c>
      <c r="H104" s="45">
        <f t="shared" si="16"/>
        <v>0</v>
      </c>
      <c r="I104" s="45">
        <f t="shared" si="16"/>
        <v>0</v>
      </c>
      <c r="J104" s="45">
        <f t="shared" si="16"/>
        <v>0</v>
      </c>
      <c r="K104" s="45"/>
      <c r="L104" s="45"/>
      <c r="M104" s="8"/>
    </row>
    <row r="105" spans="2:13" s="4" customFormat="1" ht="12.75">
      <c r="B105" s="43"/>
      <c r="C105" s="43"/>
      <c r="D105" s="43">
        <v>6050</v>
      </c>
      <c r="E105" s="63" t="s">
        <v>18</v>
      </c>
      <c r="F105" s="45">
        <f>SUM(F106:F106)</f>
        <v>10000</v>
      </c>
      <c r="G105" s="45">
        <f>SUM(G106:G106)</f>
        <v>10000</v>
      </c>
      <c r="H105" s="45">
        <f>SUM(H106)</f>
        <v>0</v>
      </c>
      <c r="I105" s="45">
        <f>SUM(I106)</f>
        <v>0</v>
      </c>
      <c r="J105" s="45">
        <f>SUM(J106)</f>
        <v>0</v>
      </c>
      <c r="K105" s="45"/>
      <c r="L105" s="45"/>
      <c r="M105" s="8"/>
    </row>
    <row r="106" spans="2:13" ht="12.75">
      <c r="B106" s="35"/>
      <c r="C106" s="35"/>
      <c r="D106" s="16">
        <v>1</v>
      </c>
      <c r="E106" s="13" t="s">
        <v>49</v>
      </c>
      <c r="F106" s="33">
        <v>10000</v>
      </c>
      <c r="G106" s="33">
        <v>10000</v>
      </c>
      <c r="H106" s="35"/>
      <c r="I106" s="35"/>
      <c r="J106" s="35"/>
      <c r="K106" s="33"/>
      <c r="L106" s="33"/>
      <c r="M106" s="6" t="s">
        <v>73</v>
      </c>
    </row>
    <row r="107" spans="2:14" s="4" customFormat="1" ht="15">
      <c r="B107" s="119" t="s">
        <v>50</v>
      </c>
      <c r="C107" s="119"/>
      <c r="D107" s="119"/>
      <c r="E107" s="119"/>
      <c r="F107" s="57">
        <f aca="true" t="shared" si="17" ref="F107:L107">SUM(F9,F14,F54,F61,F78,F98,F103,F72,F35,F42)</f>
        <v>17217538</v>
      </c>
      <c r="G107" s="57">
        <f t="shared" si="17"/>
        <v>4643506</v>
      </c>
      <c r="H107" s="57">
        <f t="shared" si="17"/>
        <v>564400</v>
      </c>
      <c r="I107" s="57">
        <f t="shared" si="17"/>
        <v>163925</v>
      </c>
      <c r="J107" s="57">
        <f t="shared" si="17"/>
        <v>11860707</v>
      </c>
      <c r="K107" s="57" t="e">
        <f t="shared" si="17"/>
        <v>#REF!</v>
      </c>
      <c r="L107" s="57" t="e">
        <f t="shared" si="17"/>
        <v>#REF!</v>
      </c>
      <c r="M107" s="8"/>
      <c r="N107" s="14"/>
    </row>
    <row r="108" spans="2:13" ht="12.75">
      <c r="B108" s="82"/>
      <c r="C108" s="82"/>
      <c r="D108" s="82"/>
      <c r="E108" s="83"/>
      <c r="F108" s="84"/>
      <c r="G108" s="84"/>
      <c r="H108" s="82"/>
      <c r="I108" s="82"/>
      <c r="J108" s="82"/>
      <c r="K108" s="84"/>
      <c r="L108" s="84"/>
      <c r="M108" s="85" t="s">
        <v>97</v>
      </c>
    </row>
    <row r="109" spans="2:13" ht="12.75">
      <c r="B109" s="118"/>
      <c r="C109" s="118"/>
      <c r="D109" s="118"/>
      <c r="E109" s="118"/>
      <c r="F109" s="86"/>
      <c r="G109" s="86"/>
      <c r="H109" s="82"/>
      <c r="I109" s="82"/>
      <c r="J109" s="82"/>
      <c r="K109" s="84"/>
      <c r="L109" s="84"/>
      <c r="M109" s="85"/>
    </row>
    <row r="110" spans="2:13" ht="10.5" customHeight="1">
      <c r="B110" s="1" t="s">
        <v>15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9.75" customHeight="1">
      <c r="B111" s="1" t="s">
        <v>7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9.75" customHeight="1">
      <c r="B112" s="1" t="s">
        <v>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2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2"/>
      <c r="K114" s="1"/>
      <c r="L114" s="1"/>
      <c r="M114" s="1"/>
    </row>
    <row r="115" spans="2:13" ht="12.75">
      <c r="B115" s="1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2"/>
      <c r="I116" s="1"/>
      <c r="J116" s="1"/>
      <c r="K116" s="1"/>
      <c r="L116" s="1"/>
      <c r="M116" s="1"/>
    </row>
    <row r="117" spans="6:11" ht="12.75">
      <c r="F117" s="92"/>
      <c r="K117" s="15"/>
    </row>
    <row r="118" spans="6:11" ht="12.75">
      <c r="F118" s="92"/>
      <c r="K118" s="102"/>
    </row>
    <row r="119" spans="6:11" ht="12.75">
      <c r="F119" s="92"/>
      <c r="K119" s="102"/>
    </row>
  </sheetData>
  <sheetProtection/>
  <mergeCells count="17">
    <mergeCell ref="L3:L7"/>
    <mergeCell ref="B107:E107"/>
    <mergeCell ref="B3:B7"/>
    <mergeCell ref="C3:C7"/>
    <mergeCell ref="D3:D7"/>
    <mergeCell ref="F4:F7"/>
    <mergeCell ref="G5:G7"/>
    <mergeCell ref="K118:K119"/>
    <mergeCell ref="E3:E7"/>
    <mergeCell ref="M3:M7"/>
    <mergeCell ref="G4:J4"/>
    <mergeCell ref="F3:J3"/>
    <mergeCell ref="H5:H7"/>
    <mergeCell ref="I5:I7"/>
    <mergeCell ref="J5:J7"/>
    <mergeCell ref="K3:K7"/>
    <mergeCell ref="B109:E109"/>
  </mergeCells>
  <printOptions horizontalCentered="1"/>
  <pageMargins left="0.07874015748031496" right="0.4724409448818898" top="0.984251968503937" bottom="0.984251968503937" header="0.5118110236220472" footer="0.5118110236220472"/>
  <pageSetup firstPageNumber="1" useFirstPageNumber="1"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i Gminy</cp:lastModifiedBy>
  <cp:lastPrinted>2009-10-23T08:44:05Z</cp:lastPrinted>
  <dcterms:created xsi:type="dcterms:W3CDTF">1997-02-26T13:46:56Z</dcterms:created>
  <dcterms:modified xsi:type="dcterms:W3CDTF">2009-10-23T09:04:13Z</dcterms:modified>
  <cp:category/>
  <cp:version/>
  <cp:contentType/>
  <cp:contentStatus/>
</cp:coreProperties>
</file>